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lene\OneDrive\Bureau\TFE\"/>
    </mc:Choice>
  </mc:AlternateContent>
  <bookViews>
    <workbookView xWindow="0" yWindow="0" windowWidth="20490" windowHeight="7650" tabRatio="774" activeTab="5"/>
  </bookViews>
  <sheets>
    <sheet name="Data" sheetId="1" r:id="rId1"/>
    <sheet name="HP vs GT" sheetId="14" r:id="rId2"/>
    <sheet name="Données ind Sexe genre" sheetId="13" r:id="rId3"/>
    <sheet name="Facteurs risque preventifs" sheetId="8" r:id="rId4"/>
    <sheet name="Tableau SC et Ex.Cl" sheetId="12" r:id="rId5"/>
    <sheet name="Caractérisques pâture" sheetId="16" r:id="rId6"/>
    <sheet name="Chi2" sheetId="1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7" l="1"/>
  <c r="F19" i="17"/>
  <c r="F18" i="17"/>
  <c r="F17" i="17"/>
  <c r="F16" i="17"/>
  <c r="F15" i="17"/>
  <c r="F14" i="17"/>
  <c r="F13" i="17"/>
  <c r="F12" i="17"/>
  <c r="F11" i="17"/>
  <c r="F10" i="17"/>
  <c r="H46" i="17"/>
  <c r="H47" i="17"/>
  <c r="J72" i="17"/>
  <c r="J70" i="17"/>
  <c r="J22" i="17"/>
  <c r="H72" i="17"/>
  <c r="H71" i="17"/>
  <c r="H55" i="17"/>
  <c r="H40" i="17"/>
  <c r="H39" i="17"/>
  <c r="H38" i="17"/>
  <c r="H17" i="17"/>
  <c r="H16" i="17"/>
  <c r="H15" i="17"/>
  <c r="H14" i="17"/>
  <c r="H13" i="17"/>
  <c r="H11" i="17"/>
  <c r="H10" i="17"/>
  <c r="H23" i="17"/>
  <c r="Z76" i="17" l="1"/>
  <c r="Z77" i="17"/>
  <c r="Z78" i="17"/>
  <c r="Y76" i="17"/>
  <c r="Y77" i="17"/>
  <c r="Y78" i="17"/>
  <c r="W77" i="17"/>
  <c r="R76" i="17"/>
  <c r="W76" i="17" s="1"/>
  <c r="R77" i="17"/>
  <c r="R78" i="17"/>
  <c r="W78" i="17" s="1"/>
  <c r="Q76" i="17"/>
  <c r="V76" i="17" s="1"/>
  <c r="Q77" i="17"/>
  <c r="V77" i="17" s="1"/>
  <c r="Q78" i="17"/>
  <c r="V78" i="17" s="1"/>
  <c r="P76" i="17"/>
  <c r="U76" i="17" s="1"/>
  <c r="P77" i="17"/>
  <c r="U77" i="17" s="1"/>
  <c r="P78" i="17"/>
  <c r="U78" i="17" s="1"/>
  <c r="O76" i="17"/>
  <c r="T76" i="17" s="1"/>
  <c r="X76" i="17" s="1"/>
  <c r="O77" i="17"/>
  <c r="T77" i="17" s="1"/>
  <c r="O78" i="17"/>
  <c r="T78" i="17" s="1"/>
  <c r="J78" i="17"/>
  <c r="J77" i="17"/>
  <c r="E33" i="14"/>
  <c r="E32" i="14"/>
  <c r="H77" i="17"/>
  <c r="H78" i="17"/>
  <c r="I7" i="16"/>
  <c r="Z56" i="17"/>
  <c r="Z57" i="17"/>
  <c r="Z58" i="17"/>
  <c r="Y56" i="17"/>
  <c r="Y57" i="17"/>
  <c r="Y58" i="17"/>
  <c r="Y45" i="17"/>
  <c r="E46" i="1"/>
  <c r="E45" i="1"/>
  <c r="E44" i="1"/>
  <c r="J57" i="17"/>
  <c r="O58" i="17"/>
  <c r="T58" i="17" s="1"/>
  <c r="X58" i="17" s="1"/>
  <c r="P58" i="17"/>
  <c r="U58" i="17"/>
  <c r="Q58" i="17"/>
  <c r="V58" i="17" s="1"/>
  <c r="R58" i="17"/>
  <c r="W58" i="17"/>
  <c r="O57" i="17"/>
  <c r="T57" i="17" s="1"/>
  <c r="X57" i="17" s="1"/>
  <c r="P57" i="17"/>
  <c r="U57" i="17"/>
  <c r="Q57" i="17"/>
  <c r="V57" i="17" s="1"/>
  <c r="R57" i="17"/>
  <c r="W57" i="17"/>
  <c r="O56" i="17"/>
  <c r="T56" i="17" s="1"/>
  <c r="P56" i="17"/>
  <c r="U56" i="17"/>
  <c r="Q56" i="17"/>
  <c r="V56" i="17" s="1"/>
  <c r="R56" i="17"/>
  <c r="W56" i="17"/>
  <c r="J58" i="17"/>
  <c r="J56" i="17"/>
  <c r="H58" i="17"/>
  <c r="H57" i="17"/>
  <c r="H56" i="17"/>
  <c r="Z10" i="17"/>
  <c r="Z11" i="17"/>
  <c r="Z12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Z30" i="17"/>
  <c r="Z31" i="17"/>
  <c r="Z32" i="17"/>
  <c r="Z33" i="17"/>
  <c r="Z34" i="17"/>
  <c r="Z35" i="17"/>
  <c r="Z36" i="17"/>
  <c r="Z37" i="17"/>
  <c r="Z38" i="17"/>
  <c r="Z39" i="17"/>
  <c r="Z40" i="17"/>
  <c r="Z41" i="17"/>
  <c r="Z42" i="17"/>
  <c r="Z43" i="17"/>
  <c r="Z44" i="17"/>
  <c r="Z45" i="17"/>
  <c r="Z46" i="17"/>
  <c r="Z47" i="17"/>
  <c r="Z48" i="17"/>
  <c r="Z49" i="17"/>
  <c r="Z50" i="17"/>
  <c r="Z51" i="17"/>
  <c r="Z52" i="17"/>
  <c r="Z53" i="17"/>
  <c r="Z54" i="17"/>
  <c r="Z55" i="17"/>
  <c r="Z59" i="17"/>
  <c r="Z60" i="17"/>
  <c r="Z61" i="17"/>
  <c r="Z62" i="17"/>
  <c r="Z63" i="17"/>
  <c r="Z64" i="17"/>
  <c r="Z65" i="17"/>
  <c r="Z66" i="17"/>
  <c r="Z67" i="17"/>
  <c r="Z70" i="17"/>
  <c r="Z71" i="17"/>
  <c r="Z72" i="17"/>
  <c r="Z73" i="17"/>
  <c r="Z74" i="17"/>
  <c r="Z75" i="17"/>
  <c r="Z69" i="17"/>
  <c r="Y69" i="17"/>
  <c r="EA47" i="14"/>
  <c r="X78" i="17" l="1"/>
  <c r="X77" i="17"/>
  <c r="X56" i="17"/>
  <c r="Y55" i="17"/>
  <c r="O10" i="17"/>
  <c r="T10" i="17" s="1"/>
  <c r="Y10" i="17"/>
  <c r="O69" i="17" l="1"/>
  <c r="T69" i="17" s="1"/>
  <c r="P69" i="17"/>
  <c r="U69" i="17" s="1"/>
  <c r="Q69" i="17"/>
  <c r="V69" i="17" s="1"/>
  <c r="R69" i="17"/>
  <c r="W69" i="17" s="1"/>
  <c r="O70" i="17"/>
  <c r="P70" i="17"/>
  <c r="Q70" i="17"/>
  <c r="R70" i="17"/>
  <c r="T70" i="17"/>
  <c r="U70" i="17"/>
  <c r="V70" i="17"/>
  <c r="W70" i="17"/>
  <c r="Y70" i="17"/>
  <c r="O71" i="17"/>
  <c r="P71" i="17"/>
  <c r="Q71" i="17"/>
  <c r="V71" i="17" s="1"/>
  <c r="R71" i="17"/>
  <c r="W71" i="17" s="1"/>
  <c r="T71" i="17"/>
  <c r="U71" i="17"/>
  <c r="Y71" i="17"/>
  <c r="O72" i="17"/>
  <c r="T72" i="17" s="1"/>
  <c r="P72" i="17"/>
  <c r="U72" i="17" s="1"/>
  <c r="Q72" i="17"/>
  <c r="V72" i="17" s="1"/>
  <c r="R72" i="17"/>
  <c r="W72" i="17" s="1"/>
  <c r="Y72" i="17"/>
  <c r="O73" i="17"/>
  <c r="T73" i="17" s="1"/>
  <c r="P73" i="17"/>
  <c r="U73" i="17" s="1"/>
  <c r="Q73" i="17"/>
  <c r="V73" i="17" s="1"/>
  <c r="R73" i="17"/>
  <c r="W73" i="17" s="1"/>
  <c r="Y73" i="17"/>
  <c r="O74" i="17"/>
  <c r="T74" i="17" s="1"/>
  <c r="P74" i="17"/>
  <c r="Q74" i="17"/>
  <c r="R74" i="17"/>
  <c r="U74" i="17"/>
  <c r="V74" i="17"/>
  <c r="W74" i="17"/>
  <c r="Y74" i="17"/>
  <c r="O75" i="17"/>
  <c r="T75" i="17" s="1"/>
  <c r="P75" i="17"/>
  <c r="U75" i="17" s="1"/>
  <c r="Q75" i="17"/>
  <c r="V75" i="17" s="1"/>
  <c r="R75" i="17"/>
  <c r="W75" i="17" s="1"/>
  <c r="Y75" i="17"/>
  <c r="J75" i="17"/>
  <c r="H75" i="17"/>
  <c r="J74" i="17"/>
  <c r="H74" i="17"/>
  <c r="J73" i="17"/>
  <c r="H73" i="17"/>
  <c r="J71" i="17"/>
  <c r="H70" i="17"/>
  <c r="J69" i="17"/>
  <c r="H69" i="17"/>
  <c r="X71" i="17" l="1"/>
  <c r="X75" i="17"/>
  <c r="X73" i="17"/>
  <c r="X70" i="17"/>
  <c r="X74" i="17"/>
  <c r="X69" i="17"/>
  <c r="X72" i="17"/>
  <c r="O49" i="17"/>
  <c r="T49" i="17" s="1"/>
  <c r="P49" i="17"/>
  <c r="U49" i="17" s="1"/>
  <c r="Q49" i="17"/>
  <c r="R49" i="17"/>
  <c r="W49" i="17" s="1"/>
  <c r="V49" i="17"/>
  <c r="Y49" i="17"/>
  <c r="O50" i="17"/>
  <c r="P50" i="17"/>
  <c r="Q50" i="17"/>
  <c r="R50" i="17"/>
  <c r="T50" i="17"/>
  <c r="U50" i="17"/>
  <c r="V50" i="17"/>
  <c r="W50" i="17"/>
  <c r="Y50" i="17"/>
  <c r="O51" i="17"/>
  <c r="P51" i="17"/>
  <c r="Q51" i="17"/>
  <c r="V51" i="17" s="1"/>
  <c r="R51" i="17"/>
  <c r="W51" i="17" s="1"/>
  <c r="T51" i="17"/>
  <c r="U51" i="17"/>
  <c r="Y51" i="17"/>
  <c r="O52" i="17"/>
  <c r="T52" i="17" s="1"/>
  <c r="P52" i="17"/>
  <c r="U52" i="17" s="1"/>
  <c r="Q52" i="17"/>
  <c r="V52" i="17" s="1"/>
  <c r="R52" i="17"/>
  <c r="W52" i="17" s="1"/>
  <c r="Y52" i="17"/>
  <c r="O53" i="17"/>
  <c r="T53" i="17" s="1"/>
  <c r="P53" i="17"/>
  <c r="U53" i="17" s="1"/>
  <c r="Q53" i="17"/>
  <c r="R53" i="17"/>
  <c r="W53" i="17" s="1"/>
  <c r="V53" i="17"/>
  <c r="Y53" i="17"/>
  <c r="O54" i="17"/>
  <c r="T54" i="17" s="1"/>
  <c r="P54" i="17"/>
  <c r="U54" i="17" s="1"/>
  <c r="Q54" i="17"/>
  <c r="R54" i="17"/>
  <c r="W54" i="17" s="1"/>
  <c r="V54" i="17"/>
  <c r="Y54" i="17"/>
  <c r="O55" i="17"/>
  <c r="P55" i="17"/>
  <c r="Q55" i="17"/>
  <c r="V55" i="17" s="1"/>
  <c r="R55" i="17"/>
  <c r="W55" i="17" s="1"/>
  <c r="T55" i="17"/>
  <c r="U55" i="17"/>
  <c r="O59" i="17"/>
  <c r="T59" i="17" s="1"/>
  <c r="P59" i="17"/>
  <c r="U59" i="17" s="1"/>
  <c r="Q59" i="17"/>
  <c r="V59" i="17" s="1"/>
  <c r="R59" i="17"/>
  <c r="W59" i="17" s="1"/>
  <c r="Y59" i="17"/>
  <c r="O60" i="17"/>
  <c r="T60" i="17" s="1"/>
  <c r="P60" i="17"/>
  <c r="U60" i="17" s="1"/>
  <c r="Q60" i="17"/>
  <c r="V60" i="17" s="1"/>
  <c r="R60" i="17"/>
  <c r="W60" i="17" s="1"/>
  <c r="Y60" i="17"/>
  <c r="O61" i="17"/>
  <c r="P61" i="17"/>
  <c r="U61" i="17" s="1"/>
  <c r="Q61" i="17"/>
  <c r="V61" i="17" s="1"/>
  <c r="R61" i="17"/>
  <c r="T61" i="17"/>
  <c r="W61" i="17"/>
  <c r="Y61" i="17"/>
  <c r="O62" i="17"/>
  <c r="P62" i="17"/>
  <c r="Q62" i="17"/>
  <c r="V62" i="17" s="1"/>
  <c r="R62" i="17"/>
  <c r="T62" i="17"/>
  <c r="U62" i="17"/>
  <c r="W62" i="17"/>
  <c r="Y62" i="17"/>
  <c r="O63" i="17"/>
  <c r="T63" i="17" s="1"/>
  <c r="P63" i="17"/>
  <c r="Q63" i="17"/>
  <c r="V63" i="17" s="1"/>
  <c r="R63" i="17"/>
  <c r="W63" i="17" s="1"/>
  <c r="U63" i="17"/>
  <c r="Y63" i="17"/>
  <c r="O64" i="17"/>
  <c r="T64" i="17" s="1"/>
  <c r="P64" i="17"/>
  <c r="U64" i="17" s="1"/>
  <c r="Q64" i="17"/>
  <c r="V64" i="17" s="1"/>
  <c r="R64" i="17"/>
  <c r="W64" i="17" s="1"/>
  <c r="Y64" i="17"/>
  <c r="O65" i="17"/>
  <c r="T65" i="17" s="1"/>
  <c r="P65" i="17"/>
  <c r="U65" i="17" s="1"/>
  <c r="Q65" i="17"/>
  <c r="V65" i="17" s="1"/>
  <c r="R65" i="17"/>
  <c r="W65" i="17" s="1"/>
  <c r="Y65" i="17"/>
  <c r="O66" i="17"/>
  <c r="T66" i="17" s="1"/>
  <c r="P66" i="17"/>
  <c r="Q66" i="17"/>
  <c r="V66" i="17" s="1"/>
  <c r="R66" i="17"/>
  <c r="W66" i="17" s="1"/>
  <c r="U66" i="17"/>
  <c r="Y66" i="17"/>
  <c r="O67" i="17"/>
  <c r="T67" i="17" s="1"/>
  <c r="P67" i="17"/>
  <c r="U67" i="17" s="1"/>
  <c r="Q67" i="17"/>
  <c r="V67" i="17" s="1"/>
  <c r="R67" i="17"/>
  <c r="W67" i="17" s="1"/>
  <c r="Y67" i="17"/>
  <c r="J67" i="17"/>
  <c r="H67" i="17"/>
  <c r="J66" i="17"/>
  <c r="H66" i="17"/>
  <c r="J65" i="17"/>
  <c r="J64" i="17"/>
  <c r="H64" i="17"/>
  <c r="J63" i="17"/>
  <c r="H63" i="17"/>
  <c r="J62" i="17"/>
  <c r="H62" i="17"/>
  <c r="J61" i="17"/>
  <c r="H61" i="17"/>
  <c r="J60" i="17"/>
  <c r="H60" i="17"/>
  <c r="J59" i="17"/>
  <c r="H59" i="17"/>
  <c r="J55" i="17"/>
  <c r="J53" i="17"/>
  <c r="J52" i="17"/>
  <c r="H52" i="17"/>
  <c r="J51" i="17"/>
  <c r="H51" i="17"/>
  <c r="J50" i="17"/>
  <c r="H50" i="17"/>
  <c r="J49" i="17"/>
  <c r="H49" i="17"/>
  <c r="X66" i="17" l="1"/>
  <c r="X67" i="17"/>
  <c r="X63" i="17"/>
  <c r="X62" i="17"/>
  <c r="X61" i="17"/>
  <c r="X50" i="17"/>
  <c r="X65" i="17"/>
  <c r="X54" i="17"/>
  <c r="X51" i="17"/>
  <c r="X49" i="17"/>
  <c r="X60" i="17"/>
  <c r="X59" i="17"/>
  <c r="X53" i="17"/>
  <c r="X55" i="17"/>
  <c r="X52" i="17"/>
  <c r="X64" i="17"/>
  <c r="Y13" i="17"/>
  <c r="Y14" i="17"/>
  <c r="Y15" i="17"/>
  <c r="Y16" i="17"/>
  <c r="Y17" i="17"/>
  <c r="Y18" i="17"/>
  <c r="Y19" i="17"/>
  <c r="Y20" i="17"/>
  <c r="Y21" i="17"/>
  <c r="Y22" i="17"/>
  <c r="Y23" i="17"/>
  <c r="Y24" i="17"/>
  <c r="Y25" i="17"/>
  <c r="Y26" i="17"/>
  <c r="Y27" i="17"/>
  <c r="Y28" i="17"/>
  <c r="Y29" i="17"/>
  <c r="Y30" i="17"/>
  <c r="Y31" i="17"/>
  <c r="Y32" i="17"/>
  <c r="Y33" i="17"/>
  <c r="Y34" i="17"/>
  <c r="Y35" i="17"/>
  <c r="Y36" i="17"/>
  <c r="Y37" i="17"/>
  <c r="Y38" i="17"/>
  <c r="Y39" i="17"/>
  <c r="Y40" i="17"/>
  <c r="Y41" i="17"/>
  <c r="Y42" i="17"/>
  <c r="Y43" i="17"/>
  <c r="Y44" i="17"/>
  <c r="Y46" i="17"/>
  <c r="Y47" i="17"/>
  <c r="Y11" i="17"/>
  <c r="Y12" i="17"/>
  <c r="O13" i="17"/>
  <c r="T13" i="17" s="1"/>
  <c r="P13" i="17"/>
  <c r="U13" i="17" s="1"/>
  <c r="Q13" i="17"/>
  <c r="V13" i="17" s="1"/>
  <c r="R13" i="17"/>
  <c r="W13" i="17" s="1"/>
  <c r="O14" i="17"/>
  <c r="T14" i="17" s="1"/>
  <c r="P14" i="17"/>
  <c r="U14" i="17" s="1"/>
  <c r="Q14" i="17"/>
  <c r="V14" i="17" s="1"/>
  <c r="R14" i="17"/>
  <c r="W14" i="17" s="1"/>
  <c r="O15" i="17"/>
  <c r="T15" i="17" s="1"/>
  <c r="P15" i="17"/>
  <c r="U15" i="17" s="1"/>
  <c r="Q15" i="17"/>
  <c r="V15" i="17" s="1"/>
  <c r="R15" i="17"/>
  <c r="W15" i="17" s="1"/>
  <c r="O16" i="17"/>
  <c r="T16" i="17" s="1"/>
  <c r="P16" i="17"/>
  <c r="U16" i="17" s="1"/>
  <c r="Q16" i="17"/>
  <c r="V16" i="17" s="1"/>
  <c r="R16" i="17"/>
  <c r="W16" i="17" s="1"/>
  <c r="O17" i="17"/>
  <c r="T17" i="17" s="1"/>
  <c r="P17" i="17"/>
  <c r="U17" i="17" s="1"/>
  <c r="Q17" i="17"/>
  <c r="V17" i="17" s="1"/>
  <c r="R17" i="17"/>
  <c r="W17" i="17" s="1"/>
  <c r="O18" i="17"/>
  <c r="T18" i="17" s="1"/>
  <c r="P18" i="17"/>
  <c r="U18" i="17" s="1"/>
  <c r="Q18" i="17"/>
  <c r="V18" i="17" s="1"/>
  <c r="R18" i="17"/>
  <c r="W18" i="17" s="1"/>
  <c r="O19" i="17"/>
  <c r="T19" i="17" s="1"/>
  <c r="P19" i="17"/>
  <c r="U19" i="17" s="1"/>
  <c r="Q19" i="17"/>
  <c r="V19" i="17" s="1"/>
  <c r="R19" i="17"/>
  <c r="W19" i="17" s="1"/>
  <c r="O20" i="17"/>
  <c r="T20" i="17" s="1"/>
  <c r="P20" i="17"/>
  <c r="U20" i="17" s="1"/>
  <c r="Q20" i="17"/>
  <c r="V20" i="17" s="1"/>
  <c r="R20" i="17"/>
  <c r="W20" i="17" s="1"/>
  <c r="O21" i="17"/>
  <c r="P21" i="17"/>
  <c r="U21" i="17" s="1"/>
  <c r="Q21" i="17"/>
  <c r="V21" i="17" s="1"/>
  <c r="R21" i="17"/>
  <c r="W21" i="17" s="1"/>
  <c r="O22" i="17"/>
  <c r="T22" i="17" s="1"/>
  <c r="P22" i="17"/>
  <c r="U22" i="17" s="1"/>
  <c r="Q22" i="17"/>
  <c r="V22" i="17" s="1"/>
  <c r="R22" i="17"/>
  <c r="W22" i="17" s="1"/>
  <c r="O23" i="17"/>
  <c r="T23" i="17" s="1"/>
  <c r="P23" i="17"/>
  <c r="U23" i="17" s="1"/>
  <c r="Q23" i="17"/>
  <c r="V23" i="17" s="1"/>
  <c r="R23" i="17"/>
  <c r="W23" i="17" s="1"/>
  <c r="O24" i="17"/>
  <c r="T24" i="17" s="1"/>
  <c r="P24" i="17"/>
  <c r="U24" i="17" s="1"/>
  <c r="Q24" i="17"/>
  <c r="V24" i="17" s="1"/>
  <c r="R24" i="17"/>
  <c r="W24" i="17" s="1"/>
  <c r="O25" i="17"/>
  <c r="T25" i="17" s="1"/>
  <c r="P25" i="17"/>
  <c r="U25" i="17" s="1"/>
  <c r="Q25" i="17"/>
  <c r="V25" i="17" s="1"/>
  <c r="R25" i="17"/>
  <c r="W25" i="17" s="1"/>
  <c r="O26" i="17"/>
  <c r="T26" i="17" s="1"/>
  <c r="P26" i="17"/>
  <c r="U26" i="17" s="1"/>
  <c r="Q26" i="17"/>
  <c r="V26" i="17" s="1"/>
  <c r="R26" i="17"/>
  <c r="W26" i="17" s="1"/>
  <c r="O27" i="17"/>
  <c r="T27" i="17" s="1"/>
  <c r="P27" i="17"/>
  <c r="U27" i="17" s="1"/>
  <c r="Q27" i="17"/>
  <c r="V27" i="17" s="1"/>
  <c r="R27" i="17"/>
  <c r="W27" i="17" s="1"/>
  <c r="O28" i="17"/>
  <c r="T28" i="17" s="1"/>
  <c r="P28" i="17"/>
  <c r="U28" i="17" s="1"/>
  <c r="Q28" i="17"/>
  <c r="V28" i="17" s="1"/>
  <c r="R28" i="17"/>
  <c r="W28" i="17" s="1"/>
  <c r="O29" i="17"/>
  <c r="T29" i="17" s="1"/>
  <c r="P29" i="17"/>
  <c r="U29" i="17" s="1"/>
  <c r="Q29" i="17"/>
  <c r="V29" i="17" s="1"/>
  <c r="R29" i="17"/>
  <c r="W29" i="17" s="1"/>
  <c r="O30" i="17"/>
  <c r="T30" i="17" s="1"/>
  <c r="P30" i="17"/>
  <c r="U30" i="17" s="1"/>
  <c r="Q30" i="17"/>
  <c r="V30" i="17" s="1"/>
  <c r="R30" i="17"/>
  <c r="W30" i="17" s="1"/>
  <c r="O31" i="17"/>
  <c r="T31" i="17" s="1"/>
  <c r="X31" i="17" s="1"/>
  <c r="P31" i="17"/>
  <c r="U31" i="17" s="1"/>
  <c r="Q31" i="17"/>
  <c r="V31" i="17" s="1"/>
  <c r="R31" i="17"/>
  <c r="W31" i="17" s="1"/>
  <c r="O32" i="17"/>
  <c r="T32" i="17" s="1"/>
  <c r="P32" i="17"/>
  <c r="U32" i="17" s="1"/>
  <c r="Q32" i="17"/>
  <c r="V32" i="17" s="1"/>
  <c r="R32" i="17"/>
  <c r="W32" i="17" s="1"/>
  <c r="O33" i="17"/>
  <c r="T33" i="17" s="1"/>
  <c r="P33" i="17"/>
  <c r="U33" i="17" s="1"/>
  <c r="Q33" i="17"/>
  <c r="V33" i="17" s="1"/>
  <c r="R33" i="17"/>
  <c r="W33" i="17" s="1"/>
  <c r="O34" i="17"/>
  <c r="T34" i="17" s="1"/>
  <c r="P34" i="17"/>
  <c r="U34" i="17" s="1"/>
  <c r="Q34" i="17"/>
  <c r="V34" i="17" s="1"/>
  <c r="R34" i="17"/>
  <c r="W34" i="17" s="1"/>
  <c r="O35" i="17"/>
  <c r="T35" i="17" s="1"/>
  <c r="X35" i="17" s="1"/>
  <c r="P35" i="17"/>
  <c r="U35" i="17" s="1"/>
  <c r="Q35" i="17"/>
  <c r="V35" i="17" s="1"/>
  <c r="R35" i="17"/>
  <c r="W35" i="17" s="1"/>
  <c r="O36" i="17"/>
  <c r="T36" i="17" s="1"/>
  <c r="P36" i="17"/>
  <c r="U36" i="17" s="1"/>
  <c r="Q36" i="17"/>
  <c r="V36" i="17" s="1"/>
  <c r="R36" i="17"/>
  <c r="W36" i="17" s="1"/>
  <c r="O37" i="17"/>
  <c r="T37" i="17" s="1"/>
  <c r="X37" i="17" s="1"/>
  <c r="P37" i="17"/>
  <c r="U37" i="17" s="1"/>
  <c r="Q37" i="17"/>
  <c r="V37" i="17" s="1"/>
  <c r="R37" i="17"/>
  <c r="W37" i="17" s="1"/>
  <c r="O38" i="17"/>
  <c r="T38" i="17" s="1"/>
  <c r="X38" i="17" s="1"/>
  <c r="P38" i="17"/>
  <c r="U38" i="17" s="1"/>
  <c r="Q38" i="17"/>
  <c r="V38" i="17" s="1"/>
  <c r="R38" i="17"/>
  <c r="W38" i="17" s="1"/>
  <c r="O39" i="17"/>
  <c r="T39" i="17" s="1"/>
  <c r="P39" i="17"/>
  <c r="U39" i="17" s="1"/>
  <c r="Q39" i="17"/>
  <c r="V39" i="17" s="1"/>
  <c r="R39" i="17"/>
  <c r="W39" i="17" s="1"/>
  <c r="O40" i="17"/>
  <c r="T40" i="17" s="1"/>
  <c r="P40" i="17"/>
  <c r="U40" i="17" s="1"/>
  <c r="Q40" i="17"/>
  <c r="V40" i="17" s="1"/>
  <c r="R40" i="17"/>
  <c r="W40" i="17" s="1"/>
  <c r="O41" i="17"/>
  <c r="T41" i="17" s="1"/>
  <c r="P41" i="17"/>
  <c r="U41" i="17" s="1"/>
  <c r="Q41" i="17"/>
  <c r="V41" i="17" s="1"/>
  <c r="R41" i="17"/>
  <c r="W41" i="17" s="1"/>
  <c r="O42" i="17"/>
  <c r="T42" i="17" s="1"/>
  <c r="P42" i="17"/>
  <c r="U42" i="17" s="1"/>
  <c r="Q42" i="17"/>
  <c r="V42" i="17" s="1"/>
  <c r="R42" i="17"/>
  <c r="W42" i="17" s="1"/>
  <c r="O43" i="17"/>
  <c r="T43" i="17" s="1"/>
  <c r="P43" i="17"/>
  <c r="U43" i="17" s="1"/>
  <c r="Q43" i="17"/>
  <c r="V43" i="17" s="1"/>
  <c r="R43" i="17"/>
  <c r="W43" i="17" s="1"/>
  <c r="O44" i="17"/>
  <c r="T44" i="17" s="1"/>
  <c r="P44" i="17"/>
  <c r="U44" i="17" s="1"/>
  <c r="Q44" i="17"/>
  <c r="V44" i="17" s="1"/>
  <c r="R44" i="17"/>
  <c r="W44" i="17" s="1"/>
  <c r="O45" i="17"/>
  <c r="T45" i="17" s="1"/>
  <c r="P45" i="17"/>
  <c r="U45" i="17" s="1"/>
  <c r="Q45" i="17"/>
  <c r="V45" i="17" s="1"/>
  <c r="R45" i="17"/>
  <c r="W45" i="17" s="1"/>
  <c r="O46" i="17"/>
  <c r="T46" i="17" s="1"/>
  <c r="P46" i="17"/>
  <c r="U46" i="17" s="1"/>
  <c r="Q46" i="17"/>
  <c r="V46" i="17" s="1"/>
  <c r="R46" i="17"/>
  <c r="W46" i="17" s="1"/>
  <c r="O47" i="17"/>
  <c r="T47" i="17" s="1"/>
  <c r="P47" i="17"/>
  <c r="U47" i="17" s="1"/>
  <c r="Q47" i="17"/>
  <c r="V47" i="17" s="1"/>
  <c r="R47" i="17"/>
  <c r="W47" i="17" s="1"/>
  <c r="R10" i="17"/>
  <c r="W10" i="17" s="1"/>
  <c r="P10" i="17"/>
  <c r="U10" i="17" s="1"/>
  <c r="Q10" i="17"/>
  <c r="V10" i="17" s="1"/>
  <c r="O11" i="17"/>
  <c r="T11" i="17" s="1"/>
  <c r="P11" i="17"/>
  <c r="U11" i="17" s="1"/>
  <c r="Q11" i="17"/>
  <c r="V11" i="17" s="1"/>
  <c r="R11" i="17"/>
  <c r="W11" i="17" s="1"/>
  <c r="W12" i="17"/>
  <c r="R12" i="17"/>
  <c r="Q12" i="17"/>
  <c r="V12" i="17" s="1"/>
  <c r="O12" i="17"/>
  <c r="T12" i="17" s="1"/>
  <c r="P12" i="17"/>
  <c r="U12" i="17" s="1"/>
  <c r="J47" i="17"/>
  <c r="F47" i="17"/>
  <c r="J46" i="17"/>
  <c r="F46" i="17"/>
  <c r="J45" i="17"/>
  <c r="F45" i="17"/>
  <c r="J44" i="17"/>
  <c r="H44" i="17"/>
  <c r="F44" i="17"/>
  <c r="J43" i="17"/>
  <c r="H43" i="17"/>
  <c r="F43" i="17"/>
  <c r="J42" i="17"/>
  <c r="H42" i="17"/>
  <c r="F42" i="17"/>
  <c r="J41" i="17"/>
  <c r="H41" i="17"/>
  <c r="F41" i="17"/>
  <c r="J40" i="17"/>
  <c r="F40" i="17"/>
  <c r="J39" i="17"/>
  <c r="F39" i="17"/>
  <c r="J38" i="17"/>
  <c r="F38" i="17"/>
  <c r="J37" i="17"/>
  <c r="H37" i="17"/>
  <c r="F37" i="17"/>
  <c r="J36" i="17"/>
  <c r="H36" i="17"/>
  <c r="F36" i="17"/>
  <c r="J35" i="17"/>
  <c r="H35" i="17"/>
  <c r="F35" i="17"/>
  <c r="J34" i="17"/>
  <c r="H34" i="17"/>
  <c r="F34" i="17"/>
  <c r="J33" i="17"/>
  <c r="H33" i="17"/>
  <c r="F33" i="17"/>
  <c r="J32" i="17"/>
  <c r="H32" i="17"/>
  <c r="F32" i="17"/>
  <c r="J31" i="17"/>
  <c r="H31" i="17"/>
  <c r="F31" i="17"/>
  <c r="J30" i="17"/>
  <c r="H30" i="17"/>
  <c r="F30" i="17"/>
  <c r="J29" i="17"/>
  <c r="H29" i="17"/>
  <c r="F29" i="17"/>
  <c r="J28" i="17"/>
  <c r="H28" i="17"/>
  <c r="F28" i="17"/>
  <c r="J27" i="17"/>
  <c r="H27" i="17"/>
  <c r="F27" i="17"/>
  <c r="J26" i="17"/>
  <c r="H26" i="17"/>
  <c r="F26" i="17"/>
  <c r="J25" i="17"/>
  <c r="H25" i="17"/>
  <c r="F25" i="17"/>
  <c r="J24" i="17"/>
  <c r="H24" i="17"/>
  <c r="F24" i="17"/>
  <c r="J23" i="17"/>
  <c r="F23" i="17"/>
  <c r="H22" i="17"/>
  <c r="F22" i="17"/>
  <c r="J21" i="17"/>
  <c r="H21" i="17"/>
  <c r="F21" i="17"/>
  <c r="J20" i="17"/>
  <c r="H20" i="17"/>
  <c r="J19" i="17"/>
  <c r="H19" i="17"/>
  <c r="J18" i="17"/>
  <c r="H18" i="17"/>
  <c r="J17" i="17"/>
  <c r="J16" i="17"/>
  <c r="J15" i="17"/>
  <c r="J14" i="17"/>
  <c r="J13" i="17"/>
  <c r="J12" i="17"/>
  <c r="H12" i="17"/>
  <c r="J11" i="17"/>
  <c r="J10" i="17"/>
  <c r="X10" i="17" l="1"/>
  <c r="T21" i="17"/>
  <c r="X21" i="17" s="1"/>
  <c r="X24" i="17"/>
  <c r="X12" i="17"/>
  <c r="X11" i="17"/>
  <c r="X47" i="17"/>
  <c r="X45" i="17"/>
  <c r="X43" i="17"/>
  <c r="X41" i="17"/>
  <c r="X39" i="17"/>
  <c r="X33" i="17"/>
  <c r="X29" i="17"/>
  <c r="X27" i="17"/>
  <c r="X23" i="17"/>
  <c r="X19" i="17"/>
  <c r="X17" i="17"/>
  <c r="X15" i="17"/>
  <c r="X13" i="17"/>
  <c r="X44" i="17"/>
  <c r="X36" i="17"/>
  <c r="X32" i="17"/>
  <c r="X30" i="17"/>
  <c r="X26" i="17"/>
  <c r="X22" i="17"/>
  <c r="X16" i="17"/>
  <c r="X46" i="17"/>
  <c r="X42" i="17"/>
  <c r="X34" i="17"/>
  <c r="X28" i="17"/>
  <c r="X18" i="17"/>
  <c r="X14" i="17"/>
  <c r="X40" i="17"/>
  <c r="X25" i="17"/>
  <c r="X20" i="17"/>
  <c r="I6" i="16"/>
  <c r="G17" i="16"/>
  <c r="I17" i="16"/>
  <c r="G15" i="16"/>
  <c r="I15" i="16"/>
  <c r="V19" i="16"/>
  <c r="T19" i="16"/>
  <c r="V18" i="16"/>
  <c r="T18" i="16"/>
  <c r="V17" i="16"/>
  <c r="T17" i="16"/>
  <c r="V16" i="16"/>
  <c r="T16" i="16"/>
  <c r="V14" i="16"/>
  <c r="T14" i="16"/>
  <c r="T12" i="16"/>
  <c r="V11" i="16"/>
  <c r="T11" i="16"/>
  <c r="I14" i="16"/>
  <c r="G14" i="16"/>
  <c r="I13" i="16"/>
  <c r="G13" i="16"/>
  <c r="I12" i="16"/>
  <c r="G12" i="16"/>
  <c r="I11" i="16"/>
  <c r="G11" i="16"/>
  <c r="I9" i="16"/>
  <c r="G9" i="16"/>
  <c r="G7" i="16"/>
  <c r="G6" i="16"/>
  <c r="H28" i="8"/>
  <c r="H27" i="8"/>
  <c r="H26" i="8"/>
  <c r="H25" i="8"/>
  <c r="H24" i="8"/>
  <c r="H23" i="8"/>
  <c r="H22" i="8"/>
  <c r="F29" i="8"/>
  <c r="F28" i="8"/>
  <c r="F26" i="8"/>
  <c r="F25" i="8"/>
  <c r="F24" i="8"/>
  <c r="F23" i="8"/>
  <c r="F22" i="8"/>
  <c r="H29" i="8"/>
  <c r="F15" i="8"/>
  <c r="H15" i="8"/>
  <c r="H14" i="8"/>
  <c r="H12" i="8"/>
  <c r="H10" i="8"/>
  <c r="F10" i="8"/>
  <c r="H9" i="8"/>
  <c r="F9" i="8"/>
  <c r="H8" i="8"/>
  <c r="F8" i="8"/>
  <c r="F41" i="12" l="1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H41" i="12" l="1"/>
  <c r="H40" i="12"/>
  <c r="H38" i="12"/>
  <c r="H37" i="12"/>
  <c r="H36" i="12"/>
  <c r="H35" i="12"/>
  <c r="H34" i="12"/>
  <c r="H33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J33" i="12"/>
  <c r="J41" i="12"/>
  <c r="J40" i="12"/>
  <c r="J39" i="12"/>
  <c r="J38" i="12"/>
  <c r="J37" i="12"/>
  <c r="J36" i="12"/>
  <c r="J35" i="12"/>
  <c r="J34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5" i="12"/>
  <c r="J4" i="12"/>
  <c r="F9" i="12" l="1"/>
  <c r="F8" i="12"/>
  <c r="F7" i="12"/>
  <c r="F6" i="12"/>
  <c r="F5" i="12"/>
  <c r="F4" i="12"/>
  <c r="E13" i="13"/>
  <c r="H11" i="8"/>
  <c r="F11" i="8"/>
  <c r="G15" i="13"/>
  <c r="G14" i="13"/>
  <c r="G13" i="13"/>
  <c r="E15" i="13"/>
  <c r="E14" i="13"/>
  <c r="G11" i="13"/>
  <c r="G9" i="13"/>
  <c r="E10" i="13"/>
  <c r="E9" i="13"/>
  <c r="F14" i="8" l="1"/>
  <c r="V15" i="8"/>
  <c r="V14" i="8"/>
  <c r="V13" i="8"/>
  <c r="V12" i="8"/>
  <c r="V11" i="8"/>
  <c r="V10" i="8"/>
  <c r="V9" i="8"/>
  <c r="V8" i="8"/>
  <c r="T15" i="8"/>
  <c r="T14" i="8"/>
  <c r="T13" i="8"/>
  <c r="T12" i="8"/>
  <c r="T10" i="8"/>
  <c r="T9" i="8"/>
  <c r="T8" i="8"/>
</calcChain>
</file>

<file path=xl/sharedStrings.xml><?xml version="1.0" encoding="utf-8"?>
<sst xmlns="http://schemas.openxmlformats.org/spreadsheetml/2006/main" count="8346" uniqueCount="569">
  <si>
    <t>My Ref.</t>
  </si>
  <si>
    <t>Année</t>
  </si>
  <si>
    <t>Saison</t>
  </si>
  <si>
    <t>1.4 Pays du propriétaire</t>
  </si>
  <si>
    <t>1.4 Code postal du propriétaire</t>
  </si>
  <si>
    <t>Ville propriétaire</t>
  </si>
  <si>
    <t>Pays du vétérinaire  •</t>
  </si>
  <si>
    <t>3.2. Combien de chevaux séjournaient sur la pâture au moment du cas ?</t>
  </si>
  <si>
    <t>3.3. Dont combien sont/ont été malades ? 1, 2, 3, plus de 3</t>
  </si>
  <si>
    <t>3.4. Dont combien sont en apparence sains ?</t>
  </si>
  <si>
    <t>3.5. Combien d'entre eux sont décédés à l'heure actuelle ?</t>
  </si>
  <si>
    <t>3.6. Date de ce bilan</t>
  </si>
  <si>
    <t>Identifiant du cheval</t>
  </si>
  <si>
    <t>2.1 Nom du cheval  •</t>
  </si>
  <si>
    <t>1.3 Sexe de l'équidé,F=1,H=2,M=3•</t>
  </si>
  <si>
    <t>1.4 Type d'équidé  •</t>
  </si>
  <si>
    <t>1.5 Race</t>
  </si>
  <si>
    <t>3.1 Le cheval avait-il accès à une pâture ? Oui / Non  •</t>
  </si>
  <si>
    <t>1.6.1. Combien d’heures par jour le cheval stationnait-il en prairie dans les jours précédant l’apparition des premiers signes cliniques de la myopathie atypique ?</t>
  </si>
  <si>
    <t>1.6.2. Depuis combien de jours le cheval avait-il accès à la pâture où la maladie s’est déclarée ?</t>
  </si>
  <si>
    <t>1.6.3. Si le cheval n’était pas en pâture au moment de la déclaration de la maladie, depuis combien de jours était-il en box ?</t>
  </si>
  <si>
    <t>1.8. Le cheval était-il au travail ? Oui = au moins une fois par semaine / Non ?</t>
  </si>
  <si>
    <t>1.7 Le cheval atteint a-t-il réalisé un effort dans les 48h précédent l'apparition des signes cliniques: Oui , non   •</t>
  </si>
  <si>
    <t>Si oui, détaillez le type d'effort   •</t>
  </si>
  <si>
    <t>1.9. Dans le passé le cheval a-t-il déjà souffert de myopathie ? Oui, non</t>
  </si>
  <si>
    <t>Si oui, était-ce une myopathie d'exercice, une myopathie atypique, autre, je ne sais pas</t>
  </si>
  <si>
    <t>1.10. Le cheval est-il vacciné (au moins une fois par an) ?</t>
  </si>
  <si>
    <t>1.11. Le cheval reçoit-il des vermifuges au moins 2 fois par an ?</t>
  </si>
  <si>
    <t>2.1. Le cheval était-il supplémenté en fourrage au moment des premiers signes?</t>
  </si>
  <si>
    <t>Distribuez-vous un aliment concentré ?</t>
  </si>
  <si>
    <t>2.2. Le cheval avait-il accès à une pierre à lécher ? Oui, non</t>
  </si>
  <si>
    <t>watercourse</t>
  </si>
  <si>
    <t>rainwater</t>
  </si>
  <si>
    <t>springwater</t>
  </si>
  <si>
    <t>other</t>
  </si>
  <si>
    <t>3.1. Adresse exacte de la pâture où le cheval se trouvait au moment des premiers signes cliniques de la myopathie atypique:</t>
  </si>
  <si>
    <t>Code postal de la pâture  •</t>
  </si>
  <si>
    <t>Ville de la pâture   •</t>
  </si>
  <si>
    <t>3.7. Taille de la pâture (même approximativement) en hectare :</t>
  </si>
  <si>
    <t>La prairie contient-elle ou est-elle bordée d'érables sycomores ? Oui, non , je ne sais pas   •</t>
  </si>
  <si>
    <t>3.10 Ingestion de samares à l'automne ? Oui, non, je ne sais pas  •</t>
  </si>
  <si>
    <t>3.4 Ingestion de plantules au printemps ? Oui, non , je ne sais pas  •</t>
  </si>
  <si>
    <t>3.12. La prairie contient-elle ou est-elle directement bordée par une ou des zones d'accumulation d'eau (exemples : mares, étangs, zones humides persistantes…) ou un cours d'eau ?  Oui, non •</t>
  </si>
  <si>
    <t>3.17. Dans le passé, des chevaux sont-ils morts sur cette pâture ?  •</t>
  </si>
  <si>
    <t>Si oui, quelle est la cause de la mort ? Myopathie atypique, autre  •</t>
  </si>
  <si>
    <t>3.13. Retirez-vous régulièrement les crottins de la prairie ? Oui, non</t>
  </si>
  <si>
    <t>3.14. Etendez-vous les crottins sur la prairie ? Oui, non</t>
  </si>
  <si>
    <t>3.15. Avez-vous étendu mécaniquement les crottins dans les jours précédant l’apparition de la maladie sur votre prairie? Oui, non</t>
  </si>
  <si>
    <t>3.16. Q proprio Au moment des premiers signes l'herbe de la prairie était-elle : Fournie, Rase ou absente?   •</t>
  </si>
  <si>
    <t>3.14 Actuellement, le cheval est–il : vivant mais malade, décédé, je ne sais pas •</t>
  </si>
  <si>
    <t>3.16 QVT - 4.4 QProprio Date du décès  •</t>
  </si>
  <si>
    <t>3.15 Cause du décès •euthanasie, naturelle</t>
  </si>
  <si>
    <t>5.1 Faiblesse ? Oui, non, je ne sais pas •</t>
  </si>
  <si>
    <t>5.2 Raideur? Oui, non, je ne sais pas •</t>
  </si>
  <si>
    <t>5.3 Tremblements? Oui, non, je ne sais pas •</t>
  </si>
  <si>
    <t>5.4 Transpiration? Oui, non, je ne sais pas •</t>
  </si>
  <si>
    <t xml:space="preserve">5.5 Le cheval  reste-il ou restait-il debout la majeure partie du temps ? Oui, non couché • </t>
  </si>
  <si>
    <t>5.6 Emission d'urines brunes ? Oui, non, je ne sais pas•</t>
  </si>
  <si>
    <t>5.7 Le cheval est-il anorexique ? Oui, non, je ne sais pas •</t>
  </si>
  <si>
    <t>5.8 Appétit conservé ? Oui, non, je ne sais pas  •</t>
  </si>
  <si>
    <t>5.9 Dysphagie ? Oui, non, je ne sais pas</t>
  </si>
  <si>
    <t>5.10 Obstruction œsophagienne ? Oui, non, je ne sais pas</t>
  </si>
  <si>
    <t xml:space="preserve">4.14 Signes de coliques oui, non, je ne sais pas • </t>
  </si>
  <si>
    <t xml:space="preserve">5.12 Comment évaluez-vous la souffrance ?/ 5.8. Comment évaluez-vous la souffrance de votre cheval (par exemple en comparant avec la souffrance due à des coliques) ? • </t>
  </si>
  <si>
    <t>4.0 Avez-vous pratiqué un examen clinique ? Oui, non</t>
  </si>
  <si>
    <t>Performed_veterinarian</t>
  </si>
  <si>
    <t>4.1 Date de l'examen clinique</t>
  </si>
  <si>
    <t>4.3 Température rectale ? (valeur exacte)</t>
  </si>
  <si>
    <t>4.4 Température rectale ? Hypothermie, normale, hyperthermie</t>
  </si>
  <si>
    <t>Avez-vous pratiqué un examen du système cardiaque ? Oui, non</t>
  </si>
  <si>
    <t>Cardiac_examination_veterinarian</t>
  </si>
  <si>
    <t>4.5 Fréquence cardiaque (Bat./min)</t>
  </si>
  <si>
    <t>4.6 Fréquence cardiaque ? Normale, augmentée</t>
  </si>
  <si>
    <t>4.7 Rythme cardiaque ? Régulier, irrégulier</t>
  </si>
  <si>
    <t>4.8 Bruits cardiaques ? Normaux, souffle</t>
  </si>
  <si>
    <t>4.9 Muqueuses ? Pâles, normales, congestives, cyanosée, ictériques</t>
  </si>
  <si>
    <t>Avez-vous pratiqué un examen du système respiratoire ? Oui, non</t>
  </si>
  <si>
    <t>Respiratory_examination_veterinarian</t>
  </si>
  <si>
    <t>4.10 Fréquence respiratoire (Resp./min)</t>
  </si>
  <si>
    <t>4.11 Fréquence respiratoire ? Normale, augmentée</t>
  </si>
  <si>
    <t>4.12 Type de respiration ? normale, dyspnée</t>
  </si>
  <si>
    <t>Avez-vous pratiqué un examen du système digestif ? Oui, non</t>
  </si>
  <si>
    <t>Digestive_examination_veterinarian</t>
  </si>
  <si>
    <t>4.15 Auscultation abdominale ? Abs, dim, normaux, augmentés</t>
  </si>
  <si>
    <t>4.16 Avez-vous sondé le cheval ? Oui, non</t>
  </si>
  <si>
    <t>4.16.1 Avez-vous obtenu du reflux gastrique ? Oui, non</t>
  </si>
  <si>
    <t>4.17 Avez-vous fouillé le cheval ? Oui, non</t>
  </si>
  <si>
    <t>4.17.1 Avez-vous observé une distension de la vessie ? Oui, non</t>
  </si>
  <si>
    <t>Date prise de sang</t>
  </si>
  <si>
    <t>6.2.1 Présence de résultats sanguins en pièce jointe?   • oui/non</t>
  </si>
  <si>
    <t>Emplacement de sauvegarde des résultats sanguins</t>
  </si>
  <si>
    <t>6.3 Premières mesures effectuées pour la créatine kinase (CK)</t>
  </si>
  <si>
    <t>Catégorie de teneur en créatine kinase</t>
  </si>
  <si>
    <t>Fluidothérapie ? Oui, non</t>
  </si>
  <si>
    <t>Perfusion de glucose ? Oui, non</t>
  </si>
  <si>
    <t>Electrolytes? Oui, non</t>
  </si>
  <si>
    <t>Diurétique ? Oui, non</t>
  </si>
  <si>
    <t>Myorelaxant ? Oui, non</t>
  </si>
  <si>
    <t>Vitamines et anti-oxydants ? Oui, non</t>
  </si>
  <si>
    <t>Anti-inflammatoires NS? Oui, non</t>
  </si>
  <si>
    <t>Corticoïdes ? Oui, non</t>
  </si>
  <si>
    <t>Antibiotiques ? Oui, non</t>
  </si>
  <si>
    <t>Charbon de bois activé ? Oui, non</t>
  </si>
  <si>
    <t>Carnitine? Oui, non</t>
  </si>
  <si>
    <t>Paraffine ? Oui, non</t>
  </si>
  <si>
    <t>support nutritionnel</t>
  </si>
  <si>
    <t>Oxygenothérapie</t>
  </si>
  <si>
    <t>SEDATIVE</t>
  </si>
  <si>
    <t>survival time (day)</t>
  </si>
  <si>
    <t>METHOD_PREM_DIAG</t>
  </si>
  <si>
    <t>Confirmé sur histo</t>
  </si>
  <si>
    <t>Résultats sanguins en attente? Oui, non</t>
  </si>
  <si>
    <t>Résultats d'autopsie en attente? Oui, non</t>
  </si>
  <si>
    <t>Statut final? Mort, guéri?</t>
  </si>
  <si>
    <t>Date de la mise à jour</t>
  </si>
  <si>
    <t>Euthanasie / mort naturelle</t>
  </si>
  <si>
    <t>OTHER_SIGNS</t>
  </si>
  <si>
    <t>other_information</t>
  </si>
  <si>
    <t>AUT06FR045</t>
  </si>
  <si>
    <t>autumn</t>
  </si>
  <si>
    <t/>
  </si>
  <si>
    <t>France</t>
  </si>
  <si>
    <t>Gelding</t>
  </si>
  <si>
    <t>Donkey</t>
  </si>
  <si>
    <t>Âne Du Poitoux</t>
  </si>
  <si>
    <t>do not know</t>
  </si>
  <si>
    <t>dead</t>
  </si>
  <si>
    <t>yes</t>
  </si>
  <si>
    <t>no</t>
  </si>
  <si>
    <t>hypothermia</t>
  </si>
  <si>
    <t>Lowly probable</t>
  </si>
  <si>
    <t>Van Galen 2012</t>
  </si>
  <si>
    <t>AUT06BE072</t>
  </si>
  <si>
    <t>Belgium</t>
  </si>
  <si>
    <t>No</t>
  </si>
  <si>
    <t>AUT07BE005</t>
  </si>
  <si>
    <t>AUT07BE044</t>
  </si>
  <si>
    <t>Cachou</t>
  </si>
  <si>
    <t>Female</t>
  </si>
  <si>
    <t>Âne Commun</t>
  </si>
  <si>
    <t>24h/24</t>
  </si>
  <si>
    <t>lush</t>
  </si>
  <si>
    <t>normal</t>
  </si>
  <si>
    <t>AUT07DE055</t>
  </si>
  <si>
    <t>Germany</t>
  </si>
  <si>
    <t>Pauline</t>
  </si>
  <si>
    <t>Variable depending on the weather</t>
  </si>
  <si>
    <t>decreased</t>
  </si>
  <si>
    <t>&gt;10000 or off scale</t>
  </si>
  <si>
    <t>Highly probable</t>
  </si>
  <si>
    <t>AUT07DE056</t>
  </si>
  <si>
    <t>Poldi</t>
  </si>
  <si>
    <t>&gt;500 but &lt;10000</t>
  </si>
  <si>
    <t>AUT08FR018</t>
  </si>
  <si>
    <t>AUT09FR226</t>
  </si>
  <si>
    <t>Froufrou</t>
  </si>
  <si>
    <t>bare</t>
  </si>
  <si>
    <t>Tachycardia</t>
  </si>
  <si>
    <t>Regular</t>
  </si>
  <si>
    <t>Icteric</t>
  </si>
  <si>
    <t>AUT09FR409</t>
  </si>
  <si>
    <t>Benevent l'Abbaye</t>
  </si>
  <si>
    <t>Less than 6h/day</t>
  </si>
  <si>
    <t>Grains, Cereals, Pellets</t>
  </si>
  <si>
    <t>Bénévent-L'Abbaye</t>
  </si>
  <si>
    <t>Normal</t>
  </si>
  <si>
    <t>AUT09FR412</t>
  </si>
  <si>
    <t>Male</t>
  </si>
  <si>
    <t>AUT10FR056</t>
  </si>
  <si>
    <t>Jeanette</t>
  </si>
  <si>
    <t>Increased</t>
  </si>
  <si>
    <t>SPR11FR004</t>
  </si>
  <si>
    <t>spring</t>
  </si>
  <si>
    <t>06800</t>
  </si>
  <si>
    <t>Cagnes-sur-Mer</t>
  </si>
  <si>
    <t>conserved</t>
  </si>
  <si>
    <t>AUT11FR087</t>
  </si>
  <si>
    <t>Heilles</t>
  </si>
  <si>
    <t>Picotin</t>
  </si>
  <si>
    <t>AUT11BE100</t>
  </si>
  <si>
    <t>Thuin Hainaut</t>
  </si>
  <si>
    <t>AUT11BE101</t>
  </si>
  <si>
    <t>AUT11FR121</t>
  </si>
  <si>
    <t>AUT11FR122</t>
  </si>
  <si>
    <t>Ukra</t>
  </si>
  <si>
    <t>AUT11FR214</t>
  </si>
  <si>
    <t>Ambert</t>
  </si>
  <si>
    <t>Loulou</t>
  </si>
  <si>
    <t>La Greleyre</t>
  </si>
  <si>
    <t>Marsac-en-Livradois</t>
  </si>
  <si>
    <t>thin</t>
  </si>
  <si>
    <t>Arrythmia</t>
  </si>
  <si>
    <t>Other diagnosis</t>
  </si>
  <si>
    <t>AUT14FR176</t>
  </si>
  <si>
    <t>Argol</t>
  </si>
  <si>
    <t>Vidocq</t>
  </si>
  <si>
    <t>Âne</t>
  </si>
  <si>
    <t>10+</t>
  </si>
  <si>
    <t>Kermazin</t>
  </si>
  <si>
    <t>Natural</t>
  </si>
  <si>
    <t>AUT14FR189</t>
  </si>
  <si>
    <t>Plombières Les Bains</t>
  </si>
  <si>
    <t>Début Du Bec</t>
  </si>
  <si>
    <t>Baudet Du Poitou</t>
  </si>
  <si>
    <t>Euthanasia</t>
  </si>
  <si>
    <t>severe</t>
  </si>
  <si>
    <t>Diminished</t>
  </si>
  <si>
    <t>AUT14FR295</t>
  </si>
  <si>
    <t>Charisma Du Manoir</t>
  </si>
  <si>
    <t>SPR15FR033</t>
  </si>
  <si>
    <t>Violette</t>
  </si>
  <si>
    <t>alive but still sick</t>
  </si>
  <si>
    <t>overweight</t>
  </si>
  <si>
    <t>medium</t>
  </si>
  <si>
    <t>SPR15FR012</t>
  </si>
  <si>
    <t>SPR15FR023</t>
  </si>
  <si>
    <t>AUT15FR017</t>
  </si>
  <si>
    <t>Anesse</t>
  </si>
  <si>
    <t>Congested</t>
  </si>
  <si>
    <t>AUT16FR137</t>
  </si>
  <si>
    <t>Pindray</t>
  </si>
  <si>
    <t>Framboise</t>
  </si>
  <si>
    <t>Onc</t>
  </si>
  <si>
    <t xml:space="preserve"> 6 Rue Des Vieilles Vignes</t>
  </si>
  <si>
    <t>La Roche à Baussant</t>
  </si>
  <si>
    <t>AUT16FR174</t>
  </si>
  <si>
    <t>Vanina</t>
  </si>
  <si>
    <t>Les Roches Blanches le Corbier</t>
  </si>
  <si>
    <t>Villarembert</t>
  </si>
  <si>
    <t>AUT16FR257</t>
  </si>
  <si>
    <t>Le Breuil</t>
  </si>
  <si>
    <t>Qouane</t>
  </si>
  <si>
    <t>Âne D'Origine Constatée</t>
  </si>
  <si>
    <t>Saint-Denis-de-Méré</t>
  </si>
  <si>
    <t>absent</t>
  </si>
  <si>
    <t>slight</t>
  </si>
  <si>
    <t>AUT16FR258</t>
  </si>
  <si>
    <t>Sofiane</t>
  </si>
  <si>
    <t>Âne Du Cotentin</t>
  </si>
  <si>
    <t>http://labos.ulg.ac.be/myopathie-atypique/wp-content/uploads/sites/10/formidable/2/houziaux-MAE.pdf</t>
  </si>
  <si>
    <t>AUT16BE259</t>
  </si>
  <si>
    <t>Grand Breucq 12</t>
  </si>
  <si>
    <t>Escanaffles</t>
  </si>
  <si>
    <t>Ane : Eglantine</t>
  </si>
  <si>
    <t>AUT16FR265</t>
  </si>
  <si>
    <t>Nouzilly</t>
  </si>
  <si>
    <t>Basile/ À Classer</t>
  </si>
  <si>
    <t>probablement efforts pour se relever et empétré dans sa couverture</t>
  </si>
  <si>
    <t>La Sirottière</t>
  </si>
  <si>
    <t>AUT16FR276</t>
  </si>
  <si>
    <t>Moissey</t>
  </si>
  <si>
    <t>L'anesse Du Cotentin</t>
  </si>
  <si>
    <t>Saint-Cyr-Du-Bailleul</t>
  </si>
  <si>
    <t>Murmur</t>
  </si>
  <si>
    <t>AUT18FR022</t>
  </si>
  <si>
    <t>Mezidon</t>
  </si>
  <si>
    <t>Caramba</t>
  </si>
  <si>
    <t>La Rivière</t>
  </si>
  <si>
    <t>AUT18FR097</t>
  </si>
  <si>
    <t>Les Douatières</t>
  </si>
  <si>
    <t>Jojo</t>
  </si>
  <si>
    <t>Ferme du grand pré</t>
  </si>
  <si>
    <t>AUT18BE144</t>
  </si>
  <si>
    <t>Aiseaux</t>
  </si>
  <si>
    <t>has recovered</t>
  </si>
  <si>
    <t>AUT18FR275</t>
  </si>
  <si>
    <t>rue de l'Eglise</t>
  </si>
  <si>
    <t>Marchesieux</t>
  </si>
  <si>
    <t>Surprise</t>
  </si>
  <si>
    <t>natural</t>
  </si>
  <si>
    <t>AUT18FR276</t>
  </si>
  <si>
    <t>Univers</t>
  </si>
  <si>
    <t>euthanasia</t>
  </si>
  <si>
    <t>AUT18BE378</t>
  </si>
  <si>
    <t>Georges</t>
  </si>
  <si>
    <t>SPR19FR006</t>
  </si>
  <si>
    <t>Florentin</t>
  </si>
  <si>
    <t>Chaussette</t>
  </si>
  <si>
    <t>regular</t>
  </si>
  <si>
    <t>cyanosed</t>
  </si>
  <si>
    <t>diminished</t>
  </si>
  <si>
    <t>&lt;=500</t>
  </si>
  <si>
    <t>AUT18BE400</t>
  </si>
  <si>
    <t>Wanne</t>
  </si>
  <si>
    <t xml:space="preserve">Célestine </t>
  </si>
  <si>
    <t>More than 6h/day</t>
  </si>
  <si>
    <t>SPR19FR110</t>
  </si>
  <si>
    <t>Saales</t>
  </si>
  <si>
    <t>James</t>
  </si>
  <si>
    <t>rue de l'Eglise 15</t>
  </si>
  <si>
    <t>increased</t>
  </si>
  <si>
    <t>http://labos.ulg.ac.be/myopathie-atypique/wp-content/uploads/sites/10/formidable/2/19060501459601-1481.pdf</t>
  </si>
  <si>
    <t>écorchures multiples et hématomes suite à chute dans planches</t>
  </si>
  <si>
    <t>AUT19FR016</t>
  </si>
  <si>
    <t>Marcheville</t>
  </si>
  <si>
    <t>Iris</t>
  </si>
  <si>
    <t>ONC</t>
  </si>
  <si>
    <t>congested</t>
  </si>
  <si>
    <t>dyspnea</t>
  </si>
  <si>
    <t>serum frais dispo pour d'autre analyses</t>
  </si>
  <si>
    <t>Age (donné en mois)</t>
  </si>
  <si>
    <t>3.8. La pâture est-elle utilisée au printemps</t>
  </si>
  <si>
    <t>été?</t>
  </si>
  <si>
    <t>automne?</t>
  </si>
  <si>
    <t>hiver?</t>
  </si>
  <si>
    <t>hay</t>
  </si>
  <si>
    <t>Silage_Haylage</t>
  </si>
  <si>
    <t>Straw</t>
  </si>
  <si>
    <t>TYPE_OF_CEREALS</t>
  </si>
  <si>
    <t>vitamines</t>
  </si>
  <si>
    <t>Origine de l'eau:distribution</t>
  </si>
  <si>
    <t>Diagnostic selon la méthode de van galen et al. 2012</t>
  </si>
  <si>
    <t>CLINIQUE AN
 2.6 Etat embonpoint</t>
  </si>
  <si>
    <t>VIVANT:MORT
 3.12 QVT/4.1 QProprio Date d'apparition des premiers signes •</t>
  </si>
  <si>
    <t xml:space="preserve">      PDS
6.1 Prise de sang effectuée ? Oui, non  •</t>
  </si>
  <si>
    <t>TRAITEMENT
7.1 Des traitements ont-ils été effectués ? oui, non   •</t>
  </si>
  <si>
    <t xml:space="preserve">  TPS SURVI
8.1 Si le cheval est décédé, une autopsie a-t-elle été réalisée ?   •</t>
  </si>
  <si>
    <t>PATURE
Pays de la pâture</t>
  </si>
  <si>
    <t>Total (42 cas)</t>
  </si>
  <si>
    <t>n/N</t>
  </si>
  <si>
    <t>%</t>
  </si>
  <si>
    <t>Faiblesse</t>
  </si>
  <si>
    <t>Raideur</t>
  </si>
  <si>
    <t>Tremblement</t>
  </si>
  <si>
    <t>Transpiration</t>
  </si>
  <si>
    <t>Pigmenturie</t>
  </si>
  <si>
    <t>Appetit Conservé</t>
  </si>
  <si>
    <t>Appetit Diminué</t>
  </si>
  <si>
    <t>Dysphagie</t>
  </si>
  <si>
    <t>Evaluation souffrance</t>
  </si>
  <si>
    <t>Sevère</t>
  </si>
  <si>
    <t>Normale</t>
  </si>
  <si>
    <t>Rythme cardiaque</t>
  </si>
  <si>
    <t>Regulier</t>
  </si>
  <si>
    <t>Arrythmie</t>
  </si>
  <si>
    <t>Bruit Cardiaque</t>
  </si>
  <si>
    <t>Murmure</t>
  </si>
  <si>
    <t>Congestive</t>
  </si>
  <si>
    <t>Cyanosée</t>
  </si>
  <si>
    <t>Respiration</t>
  </si>
  <si>
    <t>Dyspnée</t>
  </si>
  <si>
    <t>Oui</t>
  </si>
  <si>
    <t>Non</t>
  </si>
  <si>
    <t>5/6</t>
  </si>
  <si>
    <t>3/6</t>
  </si>
  <si>
    <t>0/5</t>
  </si>
  <si>
    <t>5/25</t>
  </si>
  <si>
    <t>1/6</t>
  </si>
  <si>
    <t>14/26</t>
  </si>
  <si>
    <t>1/5</t>
  </si>
  <si>
    <t>4/5</t>
  </si>
  <si>
    <t>0/6</t>
  </si>
  <si>
    <t>0/0</t>
  </si>
  <si>
    <t>4/14</t>
  </si>
  <si>
    <t>7/14</t>
  </si>
  <si>
    <t>1/1</t>
  </si>
  <si>
    <t>3/14</t>
  </si>
  <si>
    <t>3/13</t>
  </si>
  <si>
    <t>7/17</t>
  </si>
  <si>
    <t>3/19</t>
  </si>
  <si>
    <t>7/8</t>
  </si>
  <si>
    <t>6/7</t>
  </si>
  <si>
    <t>1/8</t>
  </si>
  <si>
    <t>1/7</t>
  </si>
  <si>
    <t>1/10</t>
  </si>
  <si>
    <t>1/15</t>
  </si>
  <si>
    <t>4/9</t>
  </si>
  <si>
    <t>3/8</t>
  </si>
  <si>
    <t>0/9</t>
  </si>
  <si>
    <t>0/8</t>
  </si>
  <si>
    <t>5/9</t>
  </si>
  <si>
    <t>5/8</t>
  </si>
  <si>
    <t>1/4</t>
  </si>
  <si>
    <t>7/13</t>
  </si>
  <si>
    <t>3/4</t>
  </si>
  <si>
    <t>Données demographique</t>
  </si>
  <si>
    <t>Management</t>
  </si>
  <si>
    <t>Pature</t>
  </si>
  <si>
    <t>Presence erable</t>
  </si>
  <si>
    <t>Epandage fumier</t>
  </si>
  <si>
    <t>HP AM (9cas)</t>
  </si>
  <si>
    <t>Age &lt;36 mois</t>
  </si>
  <si>
    <t>2/4</t>
  </si>
  <si>
    <t>Temps paturage 24h</t>
  </si>
  <si>
    <t>0/4</t>
  </si>
  <si>
    <t>Les facteurs de risques</t>
  </si>
  <si>
    <t>Les facteurs préventifs</t>
  </si>
  <si>
    <t>Surpoids</t>
  </si>
  <si>
    <t>Activité physique regulière</t>
  </si>
  <si>
    <t>&lt;6h en pature</t>
  </si>
  <si>
    <t>Nourriture</t>
  </si>
  <si>
    <t>Suplément alimentaire</t>
  </si>
  <si>
    <t>Pierre à sel</t>
  </si>
  <si>
    <t>Eau de distribution</t>
  </si>
  <si>
    <t>LPMA + OD (33 cas)</t>
  </si>
  <si>
    <t>Vermifugation &gt;2 part an</t>
  </si>
  <si>
    <t>10/17</t>
  </si>
  <si>
    <t>4/4</t>
  </si>
  <si>
    <t>Vacccination 1x pas an</t>
  </si>
  <si>
    <t>10/22</t>
  </si>
  <si>
    <t>3/18</t>
  </si>
  <si>
    <t>4/11</t>
  </si>
  <si>
    <t>8/16</t>
  </si>
  <si>
    <t>9/13</t>
  </si>
  <si>
    <t>Pigmenturie/ Urine Brune</t>
  </si>
  <si>
    <t>non</t>
  </si>
  <si>
    <t>Confirmé sur prise de sang: oui, Infirmé:non</t>
  </si>
  <si>
    <t>Douteux</t>
  </si>
  <si>
    <t>Genre</t>
  </si>
  <si>
    <t>Age
(années)</t>
  </si>
  <si>
    <t>&gt;15</t>
  </si>
  <si>
    <t>HP</t>
  </si>
  <si>
    <t>Femelle</t>
  </si>
  <si>
    <t>Entier</t>
  </si>
  <si>
    <t>Hongre</t>
  </si>
  <si>
    <t>Moyen</t>
  </si>
  <si>
    <t>Min</t>
  </si>
  <si>
    <t>Max</t>
  </si>
  <si>
    <t>GT</t>
  </si>
  <si>
    <t>Identification</t>
  </si>
  <si>
    <t>2/9</t>
  </si>
  <si>
    <t>1/9</t>
  </si>
  <si>
    <t>5/24</t>
  </si>
  <si>
    <t>7/24</t>
  </si>
  <si>
    <t>8/24</t>
  </si>
  <si>
    <t>4/24</t>
  </si>
  <si>
    <t>2/11</t>
  </si>
  <si>
    <t>0/11</t>
  </si>
  <si>
    <t>8/26</t>
  </si>
  <si>
    <t>4/26</t>
  </si>
  <si>
    <t>]5-10]</t>
  </si>
  <si>
    <t>]10-15]</t>
  </si>
  <si>
    <t>≤5</t>
  </si>
  <si>
    <t>HP (12 cas)</t>
  </si>
  <si>
    <t>GT (30 cas)</t>
  </si>
  <si>
    <t>HP AM (12 cas)</t>
  </si>
  <si>
    <t>10/11</t>
  </si>
  <si>
    <t>8/9</t>
  </si>
  <si>
    <t>2/3</t>
  </si>
  <si>
    <t>8/12</t>
  </si>
  <si>
    <t>Peu actif physiquement</t>
  </si>
  <si>
    <t>9/10</t>
  </si>
  <si>
    <t>3/3</t>
  </si>
  <si>
    <t>11/11</t>
  </si>
  <si>
    <t>3/11</t>
  </si>
  <si>
    <t>9/11</t>
  </si>
  <si>
    <t>GT=FP+AD+CD (30 cas)</t>
  </si>
  <si>
    <t>Bruits digestifs</t>
  </si>
  <si>
    <t>Modérée</t>
  </si>
  <si>
    <t>Légère</t>
  </si>
  <si>
    <t>Distension vessicale
(Fouiller rectal)</t>
  </si>
  <si>
    <t>Muqueuses</t>
  </si>
  <si>
    <t>Examen
Clinique</t>
  </si>
  <si>
    <t>Signes 
cliniques</t>
  </si>
  <si>
    <t>18/19</t>
  </si>
  <si>
    <t>Obstruction oesophagienne</t>
  </si>
  <si>
    <t>Signe de colique</t>
  </si>
  <si>
    <t>Appétit</t>
  </si>
  <si>
    <t>Anorexie</t>
  </si>
  <si>
    <t>7/9</t>
  </si>
  <si>
    <t>6/9</t>
  </si>
  <si>
    <t>Couché la majeur 
partie du temps</t>
  </si>
  <si>
    <t>0/2</t>
  </si>
  <si>
    <t>4/8</t>
  </si>
  <si>
    <t>6/8</t>
  </si>
  <si>
    <t>5/5</t>
  </si>
  <si>
    <t>2/2</t>
  </si>
  <si>
    <t>1/3</t>
  </si>
  <si>
    <t>0/3</t>
  </si>
  <si>
    <t>Normaux</t>
  </si>
  <si>
    <t>Augmentés</t>
  </si>
  <si>
    <t>Diminués</t>
  </si>
  <si>
    <t>Debout (la majeure
 partie de la journée)</t>
  </si>
  <si>
    <t>10/16</t>
  </si>
  <si>
    <t>4/17</t>
  </si>
  <si>
    <t>16/19</t>
  </si>
  <si>
    <t>8/8</t>
  </si>
  <si>
    <t>0/10</t>
  </si>
  <si>
    <t>2/10</t>
  </si>
  <si>
    <t>5/10</t>
  </si>
  <si>
    <t>3/10</t>
  </si>
  <si>
    <t>4/15</t>
  </si>
  <si>
    <t>10/13</t>
  </si>
  <si>
    <t>Ictérique</t>
  </si>
  <si>
    <t>Augmentée &gt;15</t>
  </si>
  <si>
    <t>Diminuée &lt;15</t>
  </si>
  <si>
    <t>26/28</t>
  </si>
  <si>
    <t>13/26</t>
  </si>
  <si>
    <t>24/28</t>
  </si>
  <si>
    <t>17/25</t>
  </si>
  <si>
    <t>4/28</t>
  </si>
  <si>
    <t>7/12</t>
  </si>
  <si>
    <t>3/12</t>
  </si>
  <si>
    <t>1/12</t>
  </si>
  <si>
    <t>0/18</t>
  </si>
  <si>
    <t>12/18</t>
  </si>
  <si>
    <t>6/18</t>
  </si>
  <si>
    <t>13/13</t>
  </si>
  <si>
    <t>6/10</t>
  </si>
  <si>
    <t>2/8</t>
  </si>
  <si>
    <t>9/12</t>
  </si>
  <si>
    <t>1/11</t>
  </si>
  <si>
    <t>4/23</t>
  </si>
  <si>
    <t>7/23</t>
  </si>
  <si>
    <t>14/21</t>
  </si>
  <si>
    <t>7/21</t>
  </si>
  <si>
    <t>Cas douteux</t>
  </si>
  <si>
    <t>Normale: 37-38,5</t>
  </si>
  <si>
    <t>Hyperthermie &gt;38,5</t>
  </si>
  <si>
    <t>Hypothermie &lt;37</t>
  </si>
  <si>
    <t>Temperature (°C)</t>
  </si>
  <si>
    <t xml:space="preserve">Normale = 15 </t>
  </si>
  <si>
    <t xml:space="preserve">Frequence cardiaque
(bpm) </t>
  </si>
  <si>
    <t>Tachycardie &gt;45</t>
  </si>
  <si>
    <t>10/12</t>
  </si>
  <si>
    <t>Historique de mortalité sur 
cette pâture</t>
  </si>
  <si>
    <t>6/14</t>
  </si>
  <si>
    <t>Pâture bordée par zone 
d'accumulation d'eau</t>
  </si>
  <si>
    <t>Embonpoint
maigre ou normal</t>
  </si>
  <si>
    <t>Données démographique</t>
  </si>
  <si>
    <t>Vermifuge &gt;2 par an</t>
  </si>
  <si>
    <t>Vaccination 1x par an</t>
  </si>
  <si>
    <t>Activité physique régulière</t>
  </si>
  <si>
    <t>&lt;6h en pâture</t>
  </si>
  <si>
    <t>Compléments alimentaires</t>
  </si>
  <si>
    <t>0/1</t>
  </si>
  <si>
    <t>7/11</t>
  </si>
  <si>
    <t>4/7</t>
  </si>
  <si>
    <t>9/17</t>
  </si>
  <si>
    <t>2/12</t>
  </si>
  <si>
    <t>Caractéristiques des patures</t>
  </si>
  <si>
    <t>Les crottins sont retirés de la pâture</t>
  </si>
  <si>
    <t>Quantité de l'herbe</t>
  </si>
  <si>
    <t>Fournis</t>
  </si>
  <si>
    <t>Rase</t>
  </si>
  <si>
    <t>Absente</t>
  </si>
  <si>
    <t>3/5</t>
  </si>
  <si>
    <t>2/5</t>
  </si>
  <si>
    <t>Les crottins sont épendus 
dans la pâture</t>
  </si>
  <si>
    <t>La pâture contient ou est 
bordée par des érables sycomores</t>
  </si>
  <si>
    <t>La pâture est bordée par 
des zones d'accumulation</t>
  </si>
  <si>
    <t>Ingestion de samare à l'autome</t>
  </si>
  <si>
    <t>Ingestion de plantule au prtimptemps</t>
  </si>
  <si>
    <t>oui</t>
  </si>
  <si>
    <t>Khi 2</t>
  </si>
  <si>
    <t>Effectifs observés</t>
  </si>
  <si>
    <t>Effectifs théoriques</t>
  </si>
  <si>
    <t>Khi 2 critique</t>
  </si>
  <si>
    <r>
      <t xml:space="preserve">Khi-2 critique
</t>
    </r>
    <r>
      <rPr>
        <sz val="11"/>
        <color theme="1"/>
        <rFont val="Calibri"/>
        <family val="2"/>
      </rPr>
      <t>α=0,05</t>
    </r>
  </si>
  <si>
    <t>Khi-2 critique
α=0,06</t>
  </si>
  <si>
    <t>Herbe fournie</t>
  </si>
  <si>
    <t>Herbe absente</t>
  </si>
  <si>
    <t>Herbe rase</t>
  </si>
  <si>
    <t>Bruit cardiaque</t>
  </si>
  <si>
    <t>Moment d'apparition de la maladie</t>
  </si>
  <si>
    <t>Automne</t>
  </si>
  <si>
    <t>Été</t>
  </si>
  <si>
    <t>26/30</t>
  </si>
  <si>
    <t>4/30</t>
  </si>
  <si>
    <t>Régulier</t>
  </si>
  <si>
    <t>Fréquence respiraroire
(rpm)</t>
  </si>
  <si>
    <t>Distension vésicale
(Fouiller rectal)</t>
  </si>
  <si>
    <t>Evaluation de la souffrance</t>
  </si>
  <si>
    <t>Signes de colique</t>
  </si>
  <si>
    <t>Appétit Conservé</t>
  </si>
  <si>
    <t>Appétit Diminué</t>
  </si>
  <si>
    <t>Température (°C)</t>
  </si>
  <si>
    <t xml:space="preserve">Fréquence cardiaque
(bpm) </t>
  </si>
  <si>
    <t>Fournie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</si>
</sst>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/mm/dd;@"/>
    <numFmt numFmtId="165" formatCode="0.0%"/>
    <numFmt numFmtId="166" formatCode="0.0"/>
  </numFmts>
  <fonts count="2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u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FECEF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</fills>
  <borders count="4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/>
      <diagonal/>
    </border>
    <border>
      <left/>
      <right style="thin">
        <color rgb="FF3F3F3F"/>
      </right>
      <top/>
      <bottom/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/>
      <bottom/>
      <diagonal/>
    </border>
    <border>
      <left/>
      <right style="double">
        <color rgb="FF3F3F3F"/>
      </right>
      <top/>
      <bottom/>
      <diagonal/>
    </border>
    <border>
      <left style="double">
        <color rgb="FF3F3F3F"/>
      </left>
      <right/>
      <top/>
      <bottom style="double">
        <color rgb="FF3F3F3F"/>
      </bottom>
      <diagonal/>
    </border>
    <border>
      <left/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/>
      <right style="medium">
        <color rgb="FF3F3F3F"/>
      </right>
      <top/>
      <bottom style="medium">
        <color rgb="FF3F3F3F"/>
      </bottom>
      <diagonal/>
    </border>
    <border>
      <left style="double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12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2" fillId="4" borderId="0" applyNumberFormat="0" applyBorder="0" applyAlignment="0" applyProtection="0"/>
    <xf numFmtId="0" fontId="13" fillId="5" borderId="1" applyNumberFormat="0" applyAlignment="0" applyProtection="0"/>
    <xf numFmtId="0" fontId="14" fillId="6" borderId="2" applyNumberForma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20" fillId="0" borderId="44" applyNumberFormat="0" applyFill="0" applyAlignment="0" applyProtection="0"/>
  </cellStyleXfs>
  <cellXfs count="239">
    <xf numFmtId="0" fontId="0" fillId="0" borderId="0" xfId="0"/>
    <xf numFmtId="0" fontId="1" fillId="0" borderId="0" xfId="0" applyFont="1" applyAlignment="1">
      <alignment wrapText="1"/>
    </xf>
    <xf numFmtId="164" fontId="3" fillId="0" borderId="0" xfId="0" applyNumberFormat="1" applyFont="1" applyFill="1" applyBorder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14" fontId="2" fillId="0" borderId="0" xfId="0" applyNumberFormat="1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left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3" fillId="0" borderId="0" xfId="0" applyFont="1" applyFill="1" applyBorder="1" applyAlignment="1">
      <alignment horizontal="left"/>
    </xf>
    <xf numFmtId="14" fontId="2" fillId="0" borderId="0" xfId="1" applyNumberFormat="1" applyFont="1" applyFill="1" applyBorder="1" applyAlignment="1">
      <alignment horizontal="left" vertical="center"/>
    </xf>
    <xf numFmtId="0" fontId="8" fillId="2" borderId="0" xfId="0" applyFont="1" applyFill="1"/>
    <xf numFmtId="0" fontId="9" fillId="2" borderId="0" xfId="0" applyFont="1" applyFill="1"/>
    <xf numFmtId="14" fontId="2" fillId="2" borderId="0" xfId="0" applyNumberFormat="1" applyFont="1" applyFill="1" applyBorder="1" applyAlignment="1">
      <alignment horizontal="left" vertical="center"/>
    </xf>
    <xf numFmtId="0" fontId="0" fillId="2" borderId="0" xfId="0" applyFill="1"/>
    <xf numFmtId="0" fontId="5" fillId="2" borderId="0" xfId="0" applyFont="1" applyFill="1"/>
    <xf numFmtId="0" fontId="1" fillId="3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0" fillId="0" borderId="0" xfId="0" applyAlignment="1">
      <alignment horizontal="center"/>
    </xf>
    <xf numFmtId="0" fontId="13" fillId="5" borderId="1" xfId="5" applyAlignment="1">
      <alignment horizontal="center"/>
    </xf>
    <xf numFmtId="49" fontId="13" fillId="5" borderId="1" xfId="5" applyNumberFormat="1" applyAlignment="1">
      <alignment horizontal="center"/>
    </xf>
    <xf numFmtId="10" fontId="13" fillId="5" borderId="1" xfId="5" applyNumberFormat="1" applyAlignment="1">
      <alignment horizontal="center"/>
    </xf>
    <xf numFmtId="10" fontId="0" fillId="0" borderId="0" xfId="0" applyNumberFormat="1"/>
    <xf numFmtId="0" fontId="1" fillId="7" borderId="0" xfId="0" applyFont="1" applyFill="1" applyAlignment="1">
      <alignment wrapText="1"/>
    </xf>
    <xf numFmtId="0" fontId="1" fillId="8" borderId="0" xfId="0" applyFont="1" applyFill="1" applyAlignment="1">
      <alignment wrapText="1"/>
    </xf>
    <xf numFmtId="0" fontId="1" fillId="9" borderId="0" xfId="0" applyFont="1" applyFill="1" applyAlignment="1">
      <alignment wrapText="1"/>
    </xf>
    <xf numFmtId="0" fontId="10" fillId="9" borderId="0" xfId="0" applyFont="1" applyFill="1" applyAlignment="1">
      <alignment wrapText="1"/>
    </xf>
    <xf numFmtId="0" fontId="15" fillId="9" borderId="0" xfId="0" applyFont="1" applyFill="1" applyAlignment="1">
      <alignment wrapText="1"/>
    </xf>
    <xf numFmtId="0" fontId="4" fillId="8" borderId="0" xfId="0" applyFont="1" applyFill="1" applyAlignment="1">
      <alignment wrapText="1"/>
    </xf>
    <xf numFmtId="0" fontId="0" fillId="0" borderId="0" xfId="0" applyAlignment="1"/>
    <xf numFmtId="49" fontId="13" fillId="5" borderId="1" xfId="5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0" fillId="2" borderId="0" xfId="0" applyFont="1" applyFill="1"/>
    <xf numFmtId="14" fontId="3" fillId="2" borderId="0" xfId="0" applyNumberFormat="1" applyFont="1" applyFill="1" applyBorder="1" applyAlignment="1">
      <alignment horizontal="left" vertical="center"/>
    </xf>
    <xf numFmtId="0" fontId="0" fillId="10" borderId="0" xfId="0" applyFill="1"/>
    <xf numFmtId="0" fontId="5" fillId="10" borderId="0" xfId="0" applyFont="1" applyFill="1"/>
    <xf numFmtId="14" fontId="2" fillId="10" borderId="0" xfId="0" applyNumberFormat="1" applyFont="1" applyFill="1" applyBorder="1" applyAlignment="1">
      <alignment horizontal="left" vertical="center"/>
    </xf>
    <xf numFmtId="14" fontId="2" fillId="10" borderId="0" xfId="1" applyNumberFormat="1" applyFont="1" applyFill="1" applyBorder="1" applyAlignment="1">
      <alignment horizontal="left" vertical="center"/>
    </xf>
    <xf numFmtId="0" fontId="7" fillId="10" borderId="0" xfId="2" applyFill="1"/>
    <xf numFmtId="0" fontId="0" fillId="0" borderId="0" xfId="0" applyFont="1"/>
    <xf numFmtId="0" fontId="0" fillId="10" borderId="0" xfId="0" applyFont="1" applyFill="1"/>
    <xf numFmtId="14" fontId="2" fillId="2" borderId="0" xfId="1" applyNumberFormat="1" applyFont="1" applyFill="1" applyBorder="1" applyAlignment="1">
      <alignment horizontal="left" vertical="center"/>
    </xf>
    <xf numFmtId="0" fontId="8" fillId="0" borderId="0" xfId="0" applyFont="1" applyFill="1"/>
    <xf numFmtId="0" fontId="9" fillId="0" borderId="0" xfId="0" applyFont="1" applyFill="1"/>
    <xf numFmtId="164" fontId="2" fillId="0" borderId="0" xfId="0" applyNumberFormat="1" applyFont="1" applyFill="1" applyBorder="1" applyAlignment="1">
      <alignment horizontal="left"/>
    </xf>
    <xf numFmtId="14" fontId="2" fillId="0" borderId="0" xfId="0" applyNumberFormat="1" applyFont="1" applyFill="1" applyBorder="1" applyAlignment="1">
      <alignment horizontal="left"/>
    </xf>
    <xf numFmtId="0" fontId="0" fillId="0" borderId="0" xfId="0" applyFont="1" applyFill="1"/>
    <xf numFmtId="14" fontId="2" fillId="2" borderId="0" xfId="0" applyNumberFormat="1" applyFont="1" applyFill="1" applyBorder="1" applyAlignment="1">
      <alignment horizontal="left"/>
    </xf>
    <xf numFmtId="0" fontId="17" fillId="2" borderId="0" xfId="2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" fontId="0" fillId="0" borderId="0" xfId="0" applyNumberFormat="1"/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11" borderId="5" xfId="7" applyNumberFormat="1" applyFont="1" applyBorder="1" applyAlignment="1">
      <alignment horizontal="center" vertical="center"/>
    </xf>
    <xf numFmtId="49" fontId="0" fillId="11" borderId="5" xfId="7" applyNumberFormat="1" applyFont="1" applyBorder="1" applyAlignment="1">
      <alignment horizontal="center" vertical="center" wrapText="1"/>
    </xf>
    <xf numFmtId="9" fontId="13" fillId="5" borderId="1" xfId="3" applyFont="1" applyFill="1" applyBorder="1" applyAlignment="1">
      <alignment horizontal="center"/>
    </xf>
    <xf numFmtId="0" fontId="18" fillId="0" borderId="0" xfId="0" applyFont="1" applyFill="1" applyAlignment="1">
      <alignment wrapText="1"/>
    </xf>
    <xf numFmtId="0" fontId="19" fillId="0" borderId="0" xfId="0" applyFont="1" applyFill="1" applyAlignment="1">
      <alignment wrapText="1"/>
    </xf>
    <xf numFmtId="0" fontId="13" fillId="5" borderId="1" xfId="5" applyAlignment="1">
      <alignment horizontal="center" wrapText="1"/>
    </xf>
    <xf numFmtId="165" fontId="11" fillId="15" borderId="1" xfId="10" applyNumberFormat="1" applyFill="1" applyBorder="1" applyAlignment="1">
      <alignment horizontal="center"/>
    </xf>
    <xf numFmtId="10" fontId="11" fillId="15" borderId="1" xfId="10" applyNumberFormat="1" applyFill="1" applyBorder="1" applyAlignment="1">
      <alignment horizontal="center"/>
    </xf>
    <xf numFmtId="49" fontId="11" fillId="15" borderId="1" xfId="10" applyNumberFormat="1" applyFill="1" applyBorder="1" applyAlignment="1">
      <alignment horizontal="center"/>
    </xf>
    <xf numFmtId="165" fontId="11" fillId="15" borderId="1" xfId="10" applyNumberFormat="1" applyFill="1" applyBorder="1" applyAlignment="1">
      <alignment horizontal="center" vertical="center"/>
    </xf>
    <xf numFmtId="9" fontId="11" fillId="15" borderId="1" xfId="10" applyNumberFormat="1" applyFill="1" applyBorder="1" applyAlignment="1">
      <alignment horizontal="center"/>
    </xf>
    <xf numFmtId="49" fontId="11" fillId="16" borderId="1" xfId="9" applyNumberFormat="1" applyFill="1" applyBorder="1" applyAlignment="1">
      <alignment horizontal="center"/>
    </xf>
    <xf numFmtId="49" fontId="11" fillId="16" borderId="1" xfId="9" applyNumberFormat="1" applyFill="1" applyBorder="1" applyAlignment="1">
      <alignment horizontal="center" vertical="center"/>
    </xf>
    <xf numFmtId="49" fontId="0" fillId="16" borderId="1" xfId="9" applyNumberFormat="1" applyFont="1" applyFill="1" applyBorder="1" applyAlignment="1">
      <alignment horizontal="center"/>
    </xf>
    <xf numFmtId="49" fontId="0" fillId="15" borderId="1" xfId="10" applyNumberFormat="1" applyFont="1" applyFill="1" applyBorder="1" applyAlignment="1">
      <alignment horizontal="center"/>
    </xf>
    <xf numFmtId="49" fontId="0" fillId="15" borderId="1" xfId="10" applyNumberFormat="1" applyFont="1" applyFill="1" applyBorder="1" applyAlignment="1">
      <alignment horizontal="center" vertical="center"/>
    </xf>
    <xf numFmtId="0" fontId="14" fillId="6" borderId="2" xfId="6" applyAlignment="1">
      <alignment horizontal="center" vertical="center"/>
    </xf>
    <xf numFmtId="0" fontId="12" fillId="4" borderId="0" xfId="4" applyAlignment="1">
      <alignment horizontal="center" vertical="center"/>
    </xf>
    <xf numFmtId="0" fontId="13" fillId="5" borderId="1" xfId="5" applyAlignment="1">
      <alignment horizontal="center" vertical="center"/>
    </xf>
    <xf numFmtId="0" fontId="13" fillId="5" borderId="1" xfId="5" applyAlignment="1">
      <alignment horizontal="center"/>
    </xf>
    <xf numFmtId="0" fontId="13" fillId="5" borderId="1" xfId="5" applyAlignment="1">
      <alignment horizontal="center" vertical="center" wrapText="1"/>
    </xf>
    <xf numFmtId="0" fontId="11" fillId="15" borderId="1" xfId="10" applyFill="1" applyBorder="1" applyAlignment="1">
      <alignment horizontal="center"/>
    </xf>
    <xf numFmtId="0" fontId="11" fillId="16" borderId="1" xfId="9" applyFill="1" applyBorder="1" applyAlignment="1">
      <alignment horizontal="center"/>
    </xf>
    <xf numFmtId="9" fontId="13" fillId="5" borderId="1" xfId="5" applyNumberFormat="1" applyAlignment="1">
      <alignment horizontal="center" vertical="center"/>
    </xf>
    <xf numFmtId="9" fontId="13" fillId="5" borderId="1" xfId="3" applyFont="1" applyFill="1" applyBorder="1" applyAlignment="1">
      <alignment horizontal="center" vertical="center"/>
    </xf>
    <xf numFmtId="0" fontId="21" fillId="5" borderId="1" xfId="5" applyFont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13" fillId="19" borderId="23" xfId="0" applyFont="1" applyFill="1" applyBorder="1" applyAlignment="1">
      <alignment horizontal="center" vertical="center"/>
    </xf>
    <xf numFmtId="10" fontId="13" fillId="19" borderId="23" xfId="0" applyNumberFormat="1" applyFont="1" applyFill="1" applyBorder="1" applyAlignment="1">
      <alignment horizontal="center" vertical="center"/>
    </xf>
    <xf numFmtId="0" fontId="13" fillId="19" borderId="24" xfId="0" applyFont="1" applyFill="1" applyBorder="1" applyAlignment="1">
      <alignment horizontal="center" vertical="center"/>
    </xf>
    <xf numFmtId="10" fontId="13" fillId="19" borderId="24" xfId="0" applyNumberFormat="1" applyFont="1" applyFill="1" applyBorder="1" applyAlignment="1">
      <alignment horizontal="center" vertical="center"/>
    </xf>
    <xf numFmtId="49" fontId="13" fillId="19" borderId="23" xfId="0" applyNumberFormat="1" applyFont="1" applyFill="1" applyBorder="1" applyAlignment="1">
      <alignment horizontal="center" vertical="center"/>
    </xf>
    <xf numFmtId="49" fontId="13" fillId="19" borderId="24" xfId="0" applyNumberFormat="1" applyFont="1" applyFill="1" applyBorder="1" applyAlignment="1">
      <alignment horizontal="center" vertical="center"/>
    </xf>
    <xf numFmtId="9" fontId="13" fillId="19" borderId="23" xfId="3" applyFont="1" applyFill="1" applyBorder="1" applyAlignment="1">
      <alignment horizontal="center" vertical="center"/>
    </xf>
    <xf numFmtId="9" fontId="13" fillId="19" borderId="24" xfId="3" applyFont="1" applyFill="1" applyBorder="1" applyAlignment="1">
      <alignment horizontal="center" vertical="center"/>
    </xf>
    <xf numFmtId="49" fontId="0" fillId="0" borderId="0" xfId="0" applyNumberFormat="1"/>
    <xf numFmtId="9" fontId="0" fillId="0" borderId="0" xfId="3" applyFont="1"/>
    <xf numFmtId="49" fontId="13" fillId="5" borderId="1" xfId="5" applyNumberFormat="1" applyAlignment="1">
      <alignment horizontal="center" vertical="center"/>
    </xf>
    <xf numFmtId="9" fontId="0" fillId="0" borderId="0" xfId="3" applyFont="1" applyAlignment="1">
      <alignment horizontal="center" vertical="center"/>
    </xf>
    <xf numFmtId="0" fontId="1" fillId="20" borderId="0" xfId="0" applyFont="1" applyFill="1" applyAlignment="1">
      <alignment wrapText="1"/>
    </xf>
    <xf numFmtId="9" fontId="13" fillId="5" borderId="11" xfId="5" applyNumberFormat="1" applyBorder="1" applyAlignment="1">
      <alignment horizontal="center" vertical="center"/>
    </xf>
    <xf numFmtId="1" fontId="0" fillId="0" borderId="0" xfId="0" applyNumberFormat="1" applyFont="1" applyBorder="1"/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1" fontId="11" fillId="16" borderId="28" xfId="3" applyNumberFormat="1" applyFill="1" applyBorder="1" applyAlignment="1">
      <alignment horizontal="center" vertical="center"/>
    </xf>
    <xf numFmtId="1" fontId="8" fillId="5" borderId="28" xfId="5" applyNumberFormat="1" applyFont="1" applyBorder="1" applyAlignment="1">
      <alignment horizontal="center" vertical="center"/>
    </xf>
    <xf numFmtId="166" fontId="11" fillId="16" borderId="28" xfId="3" applyNumberFormat="1" applyFill="1" applyBorder="1" applyAlignment="1">
      <alignment horizontal="center" vertical="center"/>
    </xf>
    <xf numFmtId="166" fontId="8" fillId="5" borderId="28" xfId="5" applyNumberFormat="1" applyFont="1" applyBorder="1" applyAlignment="1">
      <alignment horizontal="center" vertical="center"/>
    </xf>
    <xf numFmtId="49" fontId="11" fillId="12" borderId="5" xfId="8" applyNumberFormat="1" applyBorder="1" applyAlignment="1">
      <alignment horizontal="center" vertical="center"/>
    </xf>
    <xf numFmtId="49" fontId="11" fillId="16" borderId="3" xfId="9" applyNumberFormat="1" applyFill="1" applyBorder="1" applyAlignment="1">
      <alignment horizontal="center"/>
    </xf>
    <xf numFmtId="49" fontId="13" fillId="5" borderId="3" xfId="5" applyNumberFormat="1" applyBorder="1" applyAlignment="1">
      <alignment horizontal="center"/>
    </xf>
    <xf numFmtId="1" fontId="11" fillId="16" borderId="38" xfId="3" applyNumberFormat="1" applyFill="1" applyBorder="1" applyAlignment="1">
      <alignment horizontal="center" vertical="center"/>
    </xf>
    <xf numFmtId="1" fontId="8" fillId="5" borderId="38" xfId="5" applyNumberFormat="1" applyFont="1" applyBorder="1" applyAlignment="1">
      <alignment horizontal="center" vertical="center"/>
    </xf>
    <xf numFmtId="166" fontId="11" fillId="16" borderId="38" xfId="3" applyNumberFormat="1" applyFill="1" applyBorder="1" applyAlignment="1">
      <alignment horizontal="center" vertical="center"/>
    </xf>
    <xf numFmtId="166" fontId="8" fillId="5" borderId="38" xfId="5" applyNumberFormat="1" applyFont="1" applyBorder="1" applyAlignment="1">
      <alignment horizontal="center" vertical="center"/>
    </xf>
    <xf numFmtId="0" fontId="0" fillId="0" borderId="0" xfId="0" applyBorder="1"/>
    <xf numFmtId="166" fontId="11" fillId="0" borderId="0" xfId="3" applyNumberFormat="1" applyFill="1" applyBorder="1" applyAlignment="1">
      <alignment horizontal="center" vertical="center"/>
    </xf>
    <xf numFmtId="166" fontId="8" fillId="0" borderId="0" xfId="5" applyNumberFormat="1" applyFont="1" applyFill="1" applyBorder="1" applyAlignment="1">
      <alignment horizontal="center" vertical="center"/>
    </xf>
    <xf numFmtId="49" fontId="11" fillId="16" borderId="39" xfId="9" applyNumberFormat="1" applyFill="1" applyBorder="1" applyAlignment="1">
      <alignment horizontal="center"/>
    </xf>
    <xf numFmtId="49" fontId="13" fillId="5" borderId="39" xfId="5" applyNumberFormat="1" applyBorder="1" applyAlignment="1">
      <alignment horizontal="center"/>
    </xf>
    <xf numFmtId="166" fontId="11" fillId="0" borderId="34" xfId="3" applyNumberFormat="1" applyFill="1" applyBorder="1" applyAlignment="1">
      <alignment horizontal="center" vertical="center"/>
    </xf>
    <xf numFmtId="166" fontId="8" fillId="0" borderId="34" xfId="5" applyNumberFormat="1" applyFont="1" applyFill="1" applyBorder="1" applyAlignment="1">
      <alignment horizontal="center" vertical="center"/>
    </xf>
    <xf numFmtId="9" fontId="13" fillId="5" borderId="1" xfId="5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ill="1"/>
    <xf numFmtId="0" fontId="5" fillId="0" borderId="0" xfId="0" applyFont="1" applyFill="1"/>
    <xf numFmtId="0" fontId="7" fillId="0" borderId="0" xfId="2" applyFill="1"/>
    <xf numFmtId="0" fontId="20" fillId="0" borderId="44" xfId="11" applyAlignment="1">
      <alignment horizontal="center" vertical="center"/>
    </xf>
    <xf numFmtId="49" fontId="20" fillId="11" borderId="44" xfId="11" applyNumberFormat="1" applyFill="1" applyAlignment="1">
      <alignment horizontal="center" vertical="center"/>
    </xf>
    <xf numFmtId="9" fontId="20" fillId="11" borderId="44" xfId="11" applyNumberFormat="1" applyFill="1" applyAlignment="1">
      <alignment horizontal="center" vertical="center"/>
    </xf>
    <xf numFmtId="2" fontId="20" fillId="11" borderId="44" xfId="11" applyNumberFormat="1" applyFill="1" applyAlignment="1">
      <alignment horizontal="center" vertical="center"/>
    </xf>
    <xf numFmtId="49" fontId="20" fillId="11" borderId="44" xfId="11" applyNumberFormat="1" applyFill="1" applyAlignment="1">
      <alignment horizontal="center" vertical="center" wrapText="1"/>
    </xf>
    <xf numFmtId="49" fontId="20" fillId="12" borderId="44" xfId="11" applyNumberFormat="1" applyFill="1" applyAlignment="1">
      <alignment horizontal="center" vertical="center"/>
    </xf>
    <xf numFmtId="9" fontId="20" fillId="12" borderId="44" xfId="11" applyNumberFormat="1" applyFill="1" applyAlignment="1">
      <alignment horizontal="center" vertical="center"/>
    </xf>
    <xf numFmtId="2" fontId="20" fillId="12" borderId="44" xfId="11" applyNumberFormat="1" applyFill="1" applyAlignment="1">
      <alignment horizontal="center" vertical="center"/>
    </xf>
    <xf numFmtId="0" fontId="20" fillId="12" borderId="44" xfId="11" applyFill="1" applyAlignment="1">
      <alignment horizontal="center" vertical="center"/>
    </xf>
    <xf numFmtId="0" fontId="20" fillId="11" borderId="44" xfId="11" applyFill="1" applyAlignment="1">
      <alignment horizontal="center" vertical="center" wrapText="1"/>
    </xf>
    <xf numFmtId="0" fontId="20" fillId="12" borderId="44" xfId="11" applyFill="1" applyAlignment="1">
      <alignment horizontal="center" vertical="center" wrapText="1"/>
    </xf>
    <xf numFmtId="9" fontId="13" fillId="5" borderId="11" xfId="5" applyNumberFormat="1" applyBorder="1" applyAlignment="1">
      <alignment horizontal="center"/>
    </xf>
    <xf numFmtId="9" fontId="13" fillId="5" borderId="40" xfId="5" applyNumberFormat="1" applyBorder="1" applyAlignment="1">
      <alignment horizontal="center"/>
    </xf>
    <xf numFmtId="9" fontId="0" fillId="0" borderId="0" xfId="0" applyNumberFormat="1" applyBorder="1"/>
    <xf numFmtId="9" fontId="13" fillId="5" borderId="8" xfId="5" applyNumberFormat="1" applyBorder="1" applyAlignment="1">
      <alignment horizontal="center"/>
    </xf>
    <xf numFmtId="9" fontId="0" fillId="0" borderId="0" xfId="0" applyNumberFormat="1"/>
    <xf numFmtId="9" fontId="11" fillId="16" borderId="1" xfId="9" applyNumberFormat="1" applyFill="1" applyBorder="1" applyAlignment="1">
      <alignment horizontal="center"/>
    </xf>
    <xf numFmtId="9" fontId="11" fillId="16" borderId="1" xfId="9" applyNumberFormat="1" applyFill="1" applyBorder="1" applyAlignment="1">
      <alignment horizontal="center" vertical="center"/>
    </xf>
    <xf numFmtId="9" fontId="0" fillId="16" borderId="1" xfId="3" applyNumberFormat="1" applyFont="1" applyFill="1" applyBorder="1" applyAlignment="1">
      <alignment horizontal="center"/>
    </xf>
    <xf numFmtId="9" fontId="11" fillId="16" borderId="39" xfId="9" applyNumberFormat="1" applyFill="1" applyBorder="1" applyAlignment="1">
      <alignment horizontal="center"/>
    </xf>
    <xf numFmtId="9" fontId="11" fillId="16" borderId="3" xfId="9" applyNumberFormat="1" applyFill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2" fontId="0" fillId="21" borderId="37" xfId="0" applyNumberFormat="1" applyFill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2" fontId="0" fillId="22" borderId="37" xfId="0" applyNumberFormat="1" applyFill="1" applyBorder="1" applyAlignment="1">
      <alignment horizontal="center" vertical="center"/>
    </xf>
    <xf numFmtId="2" fontId="0" fillId="21" borderId="38" xfId="0" applyNumberFormat="1" applyFill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2" fontId="0" fillId="21" borderId="41" xfId="0" applyNumberFormat="1" applyFill="1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/>
    </xf>
    <xf numFmtId="2" fontId="0" fillId="21" borderId="43" xfId="0" applyNumberFormat="1" applyFill="1" applyBorder="1" applyAlignment="1">
      <alignment horizontal="center" vertical="center"/>
    </xf>
    <xf numFmtId="2" fontId="0" fillId="22" borderId="43" xfId="0" applyNumberFormat="1" applyFill="1" applyBorder="1" applyAlignment="1">
      <alignment horizontal="center" vertical="center"/>
    </xf>
    <xf numFmtId="2" fontId="0" fillId="21" borderId="30" xfId="0" applyNumberFormat="1" applyFill="1" applyBorder="1" applyAlignment="1">
      <alignment horizontal="center" vertical="center"/>
    </xf>
    <xf numFmtId="9" fontId="11" fillId="15" borderId="1" xfId="10" applyNumberFormat="1" applyFill="1" applyBorder="1" applyAlignment="1">
      <alignment horizontal="center" vertical="center"/>
    </xf>
    <xf numFmtId="9" fontId="13" fillId="5" borderId="1" xfId="5" applyNumberFormat="1" applyAlignment="1">
      <alignment horizontal="center"/>
    </xf>
    <xf numFmtId="49" fontId="13" fillId="5" borderId="0" xfId="5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65" fontId="0" fillId="15" borderId="1" xfId="1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49" fontId="20" fillId="11" borderId="44" xfId="11" applyNumberFormat="1" applyFill="1" applyAlignment="1">
      <alignment horizontal="center" vertical="center" wrapText="1"/>
    </xf>
    <xf numFmtId="49" fontId="20" fillId="12" borderId="44" xfId="11" applyNumberFormat="1" applyFill="1" applyAlignment="1">
      <alignment horizontal="center" vertical="center"/>
    </xf>
    <xf numFmtId="0" fontId="20" fillId="0" borderId="44" xfId="11" applyAlignment="1">
      <alignment horizontal="center" vertical="center"/>
    </xf>
    <xf numFmtId="0" fontId="20" fillId="0" borderId="44" xfId="11" applyAlignment="1">
      <alignment horizontal="center" vertical="center" wrapText="1"/>
    </xf>
    <xf numFmtId="0" fontId="22" fillId="18" borderId="15" xfId="0" applyFont="1" applyFill="1" applyBorder="1" applyAlignment="1">
      <alignment horizontal="center" vertical="center"/>
    </xf>
    <xf numFmtId="0" fontId="22" fillId="18" borderId="16" xfId="0" applyFont="1" applyFill="1" applyBorder="1" applyAlignment="1">
      <alignment horizontal="center" vertical="center"/>
    </xf>
    <xf numFmtId="0" fontId="22" fillId="18" borderId="17" xfId="0" applyFont="1" applyFill="1" applyBorder="1" applyAlignment="1">
      <alignment horizontal="center" vertical="center"/>
    </xf>
    <xf numFmtId="0" fontId="22" fillId="18" borderId="18" xfId="0" applyFont="1" applyFill="1" applyBorder="1" applyAlignment="1">
      <alignment horizontal="center" vertical="center"/>
    </xf>
    <xf numFmtId="0" fontId="22" fillId="18" borderId="19" xfId="0" applyFont="1" applyFill="1" applyBorder="1" applyAlignment="1">
      <alignment horizontal="center" vertical="center"/>
    </xf>
    <xf numFmtId="0" fontId="22" fillId="18" borderId="20" xfId="0" applyFont="1" applyFill="1" applyBorder="1" applyAlignment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22" fillId="18" borderId="21" xfId="0" applyFont="1" applyFill="1" applyBorder="1" applyAlignment="1">
      <alignment horizontal="center" vertical="center"/>
    </xf>
    <xf numFmtId="0" fontId="22" fillId="18" borderId="22" xfId="0" applyFont="1" applyFill="1" applyBorder="1" applyAlignment="1">
      <alignment horizontal="center" vertical="center"/>
    </xf>
    <xf numFmtId="0" fontId="14" fillId="6" borderId="2" xfId="6" applyAlignment="1">
      <alignment horizontal="center"/>
    </xf>
    <xf numFmtId="0" fontId="14" fillId="6" borderId="2" xfId="6" applyAlignment="1">
      <alignment horizontal="center" vertical="center"/>
    </xf>
    <xf numFmtId="0" fontId="12" fillId="4" borderId="0" xfId="4" applyAlignment="1">
      <alignment horizontal="center" vertical="center"/>
    </xf>
    <xf numFmtId="0" fontId="14" fillId="6" borderId="15" xfId="6" applyBorder="1" applyAlignment="1">
      <alignment horizontal="center" vertical="center"/>
    </xf>
    <xf numFmtId="0" fontId="14" fillId="6" borderId="16" xfId="6" applyBorder="1" applyAlignment="1">
      <alignment horizontal="center" vertical="center"/>
    </xf>
    <xf numFmtId="0" fontId="14" fillId="6" borderId="17" xfId="6" applyBorder="1" applyAlignment="1">
      <alignment horizontal="center" vertical="center"/>
    </xf>
    <xf numFmtId="0" fontId="14" fillId="6" borderId="18" xfId="6" applyBorder="1" applyAlignment="1">
      <alignment horizontal="center" vertical="center"/>
    </xf>
    <xf numFmtId="0" fontId="14" fillId="6" borderId="19" xfId="6" applyBorder="1" applyAlignment="1">
      <alignment horizontal="center" vertical="center"/>
    </xf>
    <xf numFmtId="0" fontId="14" fillId="6" borderId="20" xfId="6" applyBorder="1" applyAlignment="1">
      <alignment horizontal="center" vertical="center"/>
    </xf>
    <xf numFmtId="0" fontId="14" fillId="6" borderId="21" xfId="6" applyBorder="1" applyAlignment="1">
      <alignment horizontal="center" vertical="center"/>
    </xf>
    <xf numFmtId="0" fontId="14" fillId="6" borderId="22" xfId="6" applyBorder="1" applyAlignment="1">
      <alignment horizontal="center" vertical="center"/>
    </xf>
    <xf numFmtId="0" fontId="13" fillId="5" borderId="6" xfId="5" applyBorder="1" applyAlignment="1">
      <alignment horizontal="center" vertical="center"/>
    </xf>
    <xf numFmtId="0" fontId="13" fillId="5" borderId="7" xfId="5" applyBorder="1" applyAlignment="1">
      <alignment horizontal="center" vertical="center"/>
    </xf>
    <xf numFmtId="0" fontId="13" fillId="5" borderId="13" xfId="5" applyBorder="1" applyAlignment="1">
      <alignment horizontal="center" vertical="center"/>
    </xf>
    <xf numFmtId="0" fontId="13" fillId="5" borderId="14" xfId="5" applyBorder="1" applyAlignment="1">
      <alignment horizontal="center" vertical="center"/>
    </xf>
    <xf numFmtId="0" fontId="13" fillId="5" borderId="8" xfId="5" applyBorder="1" applyAlignment="1">
      <alignment horizontal="center" vertical="center"/>
    </xf>
    <xf numFmtId="0" fontId="13" fillId="5" borderId="9" xfId="5" applyBorder="1" applyAlignment="1">
      <alignment horizontal="center" vertical="center"/>
    </xf>
    <xf numFmtId="0" fontId="13" fillId="5" borderId="4" xfId="5" applyBorder="1" applyAlignment="1">
      <alignment horizontal="center" vertical="center"/>
    </xf>
    <xf numFmtId="0" fontId="13" fillId="5" borderId="3" xfId="5" applyBorder="1" applyAlignment="1">
      <alignment horizontal="center" vertical="center"/>
    </xf>
    <xf numFmtId="0" fontId="13" fillId="5" borderId="6" xfId="5" applyBorder="1" applyAlignment="1">
      <alignment horizontal="center"/>
    </xf>
    <xf numFmtId="0" fontId="13" fillId="5" borderId="7" xfId="5" applyBorder="1" applyAlignment="1">
      <alignment horizontal="center"/>
    </xf>
    <xf numFmtId="0" fontId="13" fillId="5" borderId="8" xfId="5" applyBorder="1" applyAlignment="1">
      <alignment horizontal="center"/>
    </xf>
    <xf numFmtId="0" fontId="13" fillId="5" borderId="9" xfId="5" applyBorder="1" applyAlignment="1">
      <alignment horizontal="center"/>
    </xf>
    <xf numFmtId="0" fontId="13" fillId="5" borderId="4" xfId="5" applyBorder="1" applyAlignment="1">
      <alignment horizontal="center"/>
    </xf>
    <xf numFmtId="0" fontId="13" fillId="5" borderId="3" xfId="5" applyBorder="1" applyAlignment="1">
      <alignment horizontal="center"/>
    </xf>
    <xf numFmtId="0" fontId="13" fillId="5" borderId="11" xfId="5" applyBorder="1" applyAlignment="1">
      <alignment horizontal="center"/>
    </xf>
    <xf numFmtId="0" fontId="13" fillId="5" borderId="12" xfId="5" applyBorder="1" applyAlignment="1">
      <alignment horizontal="center"/>
    </xf>
    <xf numFmtId="0" fontId="13" fillId="5" borderId="11" xfId="5" applyBorder="1" applyAlignment="1">
      <alignment horizontal="center" vertical="center"/>
    </xf>
    <xf numFmtId="0" fontId="13" fillId="5" borderId="12" xfId="5" applyBorder="1" applyAlignment="1">
      <alignment horizontal="center" vertical="center"/>
    </xf>
    <xf numFmtId="0" fontId="13" fillId="5" borderId="4" xfId="5" applyBorder="1" applyAlignment="1">
      <alignment horizontal="center" vertical="center" wrapText="1"/>
    </xf>
    <xf numFmtId="0" fontId="13" fillId="5" borderId="3" xfId="5" applyBorder="1" applyAlignment="1">
      <alignment horizontal="center" vertical="center" wrapText="1"/>
    </xf>
    <xf numFmtId="0" fontId="13" fillId="5" borderId="6" xfId="5" applyBorder="1" applyAlignment="1">
      <alignment horizontal="center" vertical="center" wrapText="1"/>
    </xf>
    <xf numFmtId="0" fontId="13" fillId="5" borderId="7" xfId="5" applyBorder="1" applyAlignment="1">
      <alignment horizontal="center" vertical="center" wrapText="1"/>
    </xf>
    <xf numFmtId="0" fontId="13" fillId="5" borderId="13" xfId="5" applyBorder="1" applyAlignment="1">
      <alignment horizontal="center" vertical="center" wrapText="1"/>
    </xf>
    <xf numFmtId="0" fontId="13" fillId="5" borderId="14" xfId="5" applyBorder="1" applyAlignment="1">
      <alignment horizontal="center" vertical="center" wrapText="1"/>
    </xf>
    <xf numFmtId="0" fontId="13" fillId="5" borderId="8" xfId="5" applyBorder="1" applyAlignment="1">
      <alignment horizontal="center" vertical="center" wrapText="1"/>
    </xf>
    <xf numFmtId="0" fontId="13" fillId="5" borderId="9" xfId="5" applyBorder="1" applyAlignment="1">
      <alignment horizontal="center" vertical="center" wrapText="1"/>
    </xf>
    <xf numFmtId="0" fontId="13" fillId="5" borderId="10" xfId="5" applyBorder="1" applyAlignment="1">
      <alignment horizontal="center" vertical="center"/>
    </xf>
    <xf numFmtId="0" fontId="11" fillId="15" borderId="11" xfId="10" applyFill="1" applyBorder="1" applyAlignment="1">
      <alignment horizontal="center"/>
    </xf>
    <xf numFmtId="0" fontId="11" fillId="15" borderId="12" xfId="10" applyFill="1" applyBorder="1" applyAlignment="1">
      <alignment horizontal="center"/>
    </xf>
    <xf numFmtId="0" fontId="11" fillId="16" borderId="11" xfId="9" applyFill="1" applyBorder="1" applyAlignment="1">
      <alignment horizontal="center"/>
    </xf>
    <xf numFmtId="0" fontId="11" fillId="16" borderId="12" xfId="9" applyFill="1" applyBorder="1" applyAlignment="1">
      <alignment horizontal="center"/>
    </xf>
    <xf numFmtId="0" fontId="13" fillId="5" borderId="10" xfId="5" applyBorder="1" applyAlignment="1">
      <alignment horizontal="center" vertical="center" wrapText="1"/>
    </xf>
    <xf numFmtId="49" fontId="0" fillId="0" borderId="25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9" fontId="0" fillId="0" borderId="26" xfId="3" applyFont="1" applyBorder="1" applyAlignment="1">
      <alignment horizontal="center" vertical="center"/>
    </xf>
    <xf numFmtId="9" fontId="0" fillId="0" borderId="0" xfId="3" applyFont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4" fillId="6" borderId="2" xfId="6" applyAlignment="1">
      <alignment horizontal="center" vertical="center" wrapText="1"/>
    </xf>
    <xf numFmtId="49" fontId="13" fillId="5" borderId="1" xfId="5" applyNumberFormat="1" applyAlignment="1">
      <alignment horizontal="center" vertical="center"/>
    </xf>
    <xf numFmtId="9" fontId="13" fillId="5" borderId="1" xfId="5" applyNumberFormat="1" applyAlignment="1">
      <alignment horizontal="center" vertical="center"/>
    </xf>
    <xf numFmtId="0" fontId="13" fillId="5" borderId="29" xfId="5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1" fillId="12" borderId="5" xfId="8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49" fontId="11" fillId="11" borderId="5" xfId="7" applyNumberFormat="1" applyBorder="1" applyAlignment="1">
      <alignment horizontal="center" vertical="center" wrapText="1"/>
    </xf>
  </cellXfs>
  <cellStyles count="12">
    <cellStyle name="20 % - Accent4" xfId="9" builtinId="42"/>
    <cellStyle name="20 % - Accent5" xfId="10" builtinId="46"/>
    <cellStyle name="40 % - Accent3" xfId="7" builtinId="39"/>
    <cellStyle name="40 % - Accent4" xfId="8" builtinId="43"/>
    <cellStyle name="Lien hypertexte" xfId="2" builtinId="8"/>
    <cellStyle name="Neutre" xfId="4" builtinId="28"/>
    <cellStyle name="Normal" xfId="0" builtinId="0"/>
    <cellStyle name="Normal 2" xfId="1"/>
    <cellStyle name="Pourcentage" xfId="3" builtinId="5"/>
    <cellStyle name="Sortie" xfId="5" builtinId="21"/>
    <cellStyle name="Titre 3" xfId="11" builtinId="18"/>
    <cellStyle name="Vérification" xfId="6" builtinId="23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99"/>
      <color rgb="FFFDA5EC"/>
      <color rgb="FFFFFF99"/>
      <color rgb="FFFECE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</xdr:colOff>
      <xdr:row>1</xdr:row>
      <xdr:rowOff>184338</xdr:rowOff>
    </xdr:from>
    <xdr:to>
      <xdr:col>7</xdr:col>
      <xdr:colOff>753036</xdr:colOff>
      <xdr:row>5</xdr:row>
      <xdr:rowOff>31938</xdr:rowOff>
    </xdr:to>
    <xdr:sp macro="" textlink="">
      <xdr:nvSpPr>
        <xdr:cNvPr id="2" name="ZoneTexte 1"/>
        <xdr:cNvSpPr txBox="1"/>
      </xdr:nvSpPr>
      <xdr:spPr>
        <a:xfrm>
          <a:off x="762561" y="374838"/>
          <a:ext cx="6826063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H0 : les variables "HP/GT" et "oui au</a:t>
          </a:r>
          <a:r>
            <a:rPr lang="fr-FR" sz="1100" baseline="0"/>
            <a:t> critère" sont indépendantes</a:t>
          </a:r>
        </a:p>
        <a:p>
          <a:r>
            <a:rPr lang="fr-FR" sz="1100" baseline="0"/>
            <a:t>H1 : les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variables "HP/GT" et "oui au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critère" </a:t>
          </a:r>
          <a:r>
            <a:rPr lang="fr-FR" sz="1100" baseline="0"/>
            <a:t> sont dépendantes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labos.ulg.ac.be/myopathie-atypique/wp-content/uploads/sites/10/formidable/2/houziaux-MAE.pdf" TargetMode="External"/><Relationship Id="rId1" Type="http://schemas.openxmlformats.org/officeDocument/2006/relationships/hyperlink" Target="http://labos.ulg.ac.be/myopathie-atypique/wp-content/uploads/sites/10/formidable/2/19060501459601-1481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labos.ulg.ac.be/myopathie-atypique/wp-content/uploads/sites/10/formidable/2/19060501459601-1481.pdf" TargetMode="External"/><Relationship Id="rId1" Type="http://schemas.openxmlformats.org/officeDocument/2006/relationships/hyperlink" Target="http://labos.ulg.ac.be/myopathie-atypique/wp-content/uploads/sites/10/formidable/2/houziaux-MAE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46"/>
  <sheetViews>
    <sheetView zoomScaleNormal="100" workbookViewId="0">
      <pane xSplit="2" ySplit="1" topLeftCell="C38" activePane="bottomRight" state="frozen"/>
      <selection pane="topRight" activeCell="C1" sqref="C1"/>
      <selection pane="bottomLeft" activeCell="A2" sqref="A2"/>
      <selection pane="bottomRight" activeCell="AR1" sqref="AR1"/>
    </sheetView>
  </sheetViews>
  <sheetFormatPr baseColWidth="10" defaultRowHeight="15" x14ac:dyDescent="0.25"/>
  <cols>
    <col min="1" max="1" width="10.5703125" customWidth="1"/>
    <col min="3" max="3" width="6.5703125" customWidth="1"/>
    <col min="4" max="4" width="8.42578125" customWidth="1"/>
    <col min="5" max="5" width="10.5703125" customWidth="1"/>
    <col min="6" max="6" width="10.28515625" customWidth="1"/>
    <col min="7" max="7" width="15.28515625" style="7" customWidth="1"/>
    <col min="8" max="8" width="10" customWidth="1"/>
    <col min="9" max="9" width="9.28515625" customWidth="1"/>
    <col min="13" max="13" width="10.7109375" customWidth="1"/>
    <col min="16" max="16" width="9.7109375" customWidth="1"/>
    <col min="19" max="19" width="11.42578125" style="7"/>
    <col min="20" max="20" width="9.140625" customWidth="1"/>
    <col min="21" max="24" width="9.28515625" customWidth="1"/>
    <col min="66" max="66" width="13" customWidth="1"/>
    <col min="76" max="76" width="11.42578125" style="39"/>
    <col min="132" max="132" width="10.42578125" customWidth="1"/>
  </cols>
  <sheetData>
    <row r="1" spans="1:141" s="1" customFormat="1" ht="138" customHeight="1" x14ac:dyDescent="0.2">
      <c r="A1" s="15" t="s">
        <v>419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6" t="s">
        <v>5</v>
      </c>
      <c r="H1" s="1" t="s">
        <v>6</v>
      </c>
      <c r="I1" s="6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6" t="s">
        <v>300</v>
      </c>
      <c r="Q1" s="1" t="s">
        <v>14</v>
      </c>
      <c r="R1" s="1" t="s">
        <v>15</v>
      </c>
      <c r="S1" s="6" t="s">
        <v>16</v>
      </c>
      <c r="T1" s="15" t="s">
        <v>17</v>
      </c>
      <c r="U1" s="1" t="s">
        <v>301</v>
      </c>
      <c r="V1" s="1" t="s">
        <v>302</v>
      </c>
      <c r="W1" s="1" t="s">
        <v>303</v>
      </c>
      <c r="X1" s="1" t="s">
        <v>304</v>
      </c>
      <c r="Y1" s="26" t="s">
        <v>18</v>
      </c>
      <c r="Z1" s="1" t="s">
        <v>19</v>
      </c>
      <c r="AA1" s="6" t="s">
        <v>20</v>
      </c>
      <c r="AB1" s="25" t="s">
        <v>21</v>
      </c>
      <c r="AE1" s="6" t="s">
        <v>22</v>
      </c>
      <c r="AF1" s="1" t="s">
        <v>23</v>
      </c>
      <c r="AG1" s="1" t="s">
        <v>24</v>
      </c>
      <c r="AH1" s="1" t="s">
        <v>25</v>
      </c>
      <c r="AI1" s="24" t="s">
        <v>26</v>
      </c>
      <c r="AJ1" s="24" t="s">
        <v>27</v>
      </c>
      <c r="AK1" s="15" t="s">
        <v>28</v>
      </c>
      <c r="AL1" s="27" t="s">
        <v>305</v>
      </c>
      <c r="AM1" s="1" t="s">
        <v>306</v>
      </c>
      <c r="AN1" s="1" t="s">
        <v>307</v>
      </c>
      <c r="AO1" s="24" t="s">
        <v>29</v>
      </c>
      <c r="AP1" s="1" t="s">
        <v>308</v>
      </c>
      <c r="AQ1" s="1" t="s">
        <v>309</v>
      </c>
      <c r="AR1" s="24" t="s">
        <v>30</v>
      </c>
      <c r="AS1" s="1" t="s">
        <v>310</v>
      </c>
      <c r="AT1" s="1" t="s">
        <v>31</v>
      </c>
      <c r="AU1" s="1" t="s">
        <v>32</v>
      </c>
      <c r="AV1" s="1" t="s">
        <v>33</v>
      </c>
      <c r="AW1" s="1" t="s">
        <v>34</v>
      </c>
      <c r="AX1" s="15" t="s">
        <v>317</v>
      </c>
      <c r="AY1" s="6" t="s">
        <v>35</v>
      </c>
      <c r="AZ1" s="1" t="s">
        <v>36</v>
      </c>
      <c r="BA1" s="1" t="s">
        <v>37</v>
      </c>
      <c r="BC1" s="1" t="s">
        <v>38</v>
      </c>
      <c r="BD1" s="22" t="s">
        <v>39</v>
      </c>
      <c r="BE1" s="1" t="s">
        <v>40</v>
      </c>
      <c r="BF1" s="1" t="s">
        <v>41</v>
      </c>
      <c r="BG1" s="22" t="s">
        <v>42</v>
      </c>
      <c r="BH1" s="22" t="s">
        <v>43</v>
      </c>
      <c r="BI1" s="1" t="s">
        <v>44</v>
      </c>
      <c r="BJ1" s="1" t="s">
        <v>45</v>
      </c>
      <c r="BK1" s="22" t="s">
        <v>46</v>
      </c>
      <c r="BL1" s="1" t="s">
        <v>47</v>
      </c>
      <c r="BM1" s="23" t="s">
        <v>48</v>
      </c>
      <c r="BN1" s="15" t="s">
        <v>313</v>
      </c>
      <c r="BO1" s="1" t="s">
        <v>49</v>
      </c>
      <c r="BP1" s="1" t="s">
        <v>50</v>
      </c>
      <c r="BQ1" s="1" t="s">
        <v>51</v>
      </c>
      <c r="BR1" s="25" t="s">
        <v>312</v>
      </c>
      <c r="BS1" s="1" t="s">
        <v>52</v>
      </c>
      <c r="BT1" s="1" t="s">
        <v>53</v>
      </c>
      <c r="BU1" s="1" t="s">
        <v>54</v>
      </c>
      <c r="BV1" s="1" t="s">
        <v>55</v>
      </c>
      <c r="BW1" s="1" t="s">
        <v>56</v>
      </c>
      <c r="BX1" s="1" t="s">
        <v>57</v>
      </c>
      <c r="BY1" s="1" t="s">
        <v>58</v>
      </c>
      <c r="BZ1" s="1" t="s">
        <v>59</v>
      </c>
      <c r="CA1" s="1" t="s">
        <v>60</v>
      </c>
      <c r="CB1" s="1" t="s">
        <v>61</v>
      </c>
      <c r="CC1" s="1" t="s">
        <v>62</v>
      </c>
      <c r="CD1" s="6" t="s">
        <v>63</v>
      </c>
      <c r="CE1" s="15" t="s">
        <v>64</v>
      </c>
      <c r="CF1" s="1" t="s">
        <v>65</v>
      </c>
      <c r="CG1" s="1" t="s">
        <v>66</v>
      </c>
      <c r="CH1" s="1" t="s">
        <v>67</v>
      </c>
      <c r="CI1" s="1" t="s">
        <v>68</v>
      </c>
      <c r="CJ1" s="1" t="s">
        <v>69</v>
      </c>
      <c r="CK1" s="1" t="s">
        <v>70</v>
      </c>
      <c r="CL1" s="1" t="s">
        <v>71</v>
      </c>
      <c r="CM1" s="1" t="s">
        <v>72</v>
      </c>
      <c r="CN1" s="1" t="s">
        <v>73</v>
      </c>
      <c r="CO1" s="1" t="s">
        <v>74</v>
      </c>
      <c r="CP1" s="1" t="s">
        <v>75</v>
      </c>
      <c r="CQ1" s="1" t="s">
        <v>76</v>
      </c>
      <c r="CR1" s="1" t="s">
        <v>77</v>
      </c>
      <c r="CS1" s="1" t="s">
        <v>78</v>
      </c>
      <c r="CT1" s="1" t="s">
        <v>79</v>
      </c>
      <c r="CU1" s="1" t="s">
        <v>80</v>
      </c>
      <c r="CV1" s="1" t="s">
        <v>81</v>
      </c>
      <c r="CW1" s="1" t="s">
        <v>82</v>
      </c>
      <c r="CX1" s="1" t="s">
        <v>83</v>
      </c>
      <c r="CY1" s="1" t="s">
        <v>84</v>
      </c>
      <c r="CZ1" s="1" t="s">
        <v>85</v>
      </c>
      <c r="DA1" s="1" t="s">
        <v>86</v>
      </c>
      <c r="DB1" s="1" t="s">
        <v>87</v>
      </c>
      <c r="DC1" s="15" t="s">
        <v>314</v>
      </c>
      <c r="DD1" s="1" t="s">
        <v>88</v>
      </c>
      <c r="DE1" s="1" t="s">
        <v>89</v>
      </c>
      <c r="DF1" s="1" t="s">
        <v>90</v>
      </c>
      <c r="DG1" s="1" t="s">
        <v>91</v>
      </c>
      <c r="DH1" s="1" t="s">
        <v>92</v>
      </c>
      <c r="DI1" s="15" t="s">
        <v>315</v>
      </c>
      <c r="DJ1" s="1" t="s">
        <v>93</v>
      </c>
      <c r="DK1" s="1" t="s">
        <v>94</v>
      </c>
      <c r="DL1" s="1" t="s">
        <v>95</v>
      </c>
      <c r="DM1" s="1" t="s">
        <v>96</v>
      </c>
      <c r="DN1" s="1" t="s">
        <v>97</v>
      </c>
      <c r="DO1" s="1" t="s">
        <v>98</v>
      </c>
      <c r="DP1" s="1" t="s">
        <v>99</v>
      </c>
      <c r="DQ1" s="1" t="s">
        <v>100</v>
      </c>
      <c r="DR1" s="1" t="s">
        <v>101</v>
      </c>
      <c r="DS1" s="1" t="s">
        <v>102</v>
      </c>
      <c r="DT1" s="1" t="s">
        <v>103</v>
      </c>
      <c r="DU1" s="1" t="s">
        <v>104</v>
      </c>
      <c r="DV1" s="1" t="s">
        <v>105</v>
      </c>
      <c r="DW1" s="1" t="s">
        <v>106</v>
      </c>
      <c r="DX1" s="1" t="s">
        <v>107</v>
      </c>
      <c r="DY1" s="15" t="s">
        <v>316</v>
      </c>
      <c r="DZ1" s="1" t="s">
        <v>108</v>
      </c>
      <c r="EA1" s="1" t="s">
        <v>311</v>
      </c>
      <c r="EB1" s="1" t="s">
        <v>109</v>
      </c>
      <c r="EC1" s="1" t="s">
        <v>110</v>
      </c>
      <c r="ED1" s="1" t="s">
        <v>406</v>
      </c>
      <c r="EE1" s="1" t="s">
        <v>111</v>
      </c>
      <c r="EF1" s="1" t="s">
        <v>112</v>
      </c>
      <c r="EG1" s="1" t="s">
        <v>113</v>
      </c>
      <c r="EH1" s="1" t="s">
        <v>114</v>
      </c>
      <c r="EI1" s="1" t="s">
        <v>115</v>
      </c>
      <c r="EJ1" s="1" t="s">
        <v>116</v>
      </c>
      <c r="EK1" s="1" t="s">
        <v>117</v>
      </c>
    </row>
    <row r="2" spans="1:141" x14ac:dyDescent="0.25">
      <c r="A2">
        <v>45</v>
      </c>
      <c r="B2" t="s">
        <v>118</v>
      </c>
      <c r="C2">
        <v>2006</v>
      </c>
      <c r="D2" t="s">
        <v>119</v>
      </c>
      <c r="E2" t="s">
        <v>121</v>
      </c>
      <c r="H2" t="s">
        <v>121</v>
      </c>
      <c r="I2" t="s">
        <v>120</v>
      </c>
      <c r="J2" t="s">
        <v>120</v>
      </c>
      <c r="K2" t="s">
        <v>120</v>
      </c>
      <c r="L2" t="s">
        <v>120</v>
      </c>
      <c r="M2" s="4" t="s">
        <v>120</v>
      </c>
      <c r="N2">
        <v>45</v>
      </c>
      <c r="P2">
        <v>144</v>
      </c>
      <c r="Q2" t="s">
        <v>122</v>
      </c>
      <c r="R2" t="s">
        <v>123</v>
      </c>
      <c r="S2" s="7" t="s">
        <v>124</v>
      </c>
      <c r="T2" t="s">
        <v>120</v>
      </c>
      <c r="U2" t="s">
        <v>120</v>
      </c>
      <c r="Y2" t="s">
        <v>125</v>
      </c>
      <c r="Z2" t="s">
        <v>120</v>
      </c>
      <c r="AA2" t="s">
        <v>120</v>
      </c>
      <c r="AB2" t="s">
        <v>125</v>
      </c>
      <c r="AE2" t="s">
        <v>120</v>
      </c>
      <c r="AG2" t="s">
        <v>125</v>
      </c>
      <c r="AH2" t="s">
        <v>125</v>
      </c>
      <c r="AI2" t="s">
        <v>125</v>
      </c>
      <c r="AJ2" t="s">
        <v>125</v>
      </c>
      <c r="AK2" t="s">
        <v>125</v>
      </c>
      <c r="AO2" t="s">
        <v>125</v>
      </c>
      <c r="AP2" t="s">
        <v>125</v>
      </c>
      <c r="AR2" t="s">
        <v>125</v>
      </c>
      <c r="AS2" t="s">
        <v>125</v>
      </c>
      <c r="AX2" t="s">
        <v>121</v>
      </c>
      <c r="BE2" t="s">
        <v>120</v>
      </c>
      <c r="BF2" t="s">
        <v>120</v>
      </c>
      <c r="BG2" t="s">
        <v>125</v>
      </c>
      <c r="BH2" t="s">
        <v>125</v>
      </c>
      <c r="BI2" t="s">
        <v>120</v>
      </c>
      <c r="BJ2" t="s">
        <v>125</v>
      </c>
      <c r="BK2" t="s">
        <v>125</v>
      </c>
      <c r="BL2" t="s">
        <v>120</v>
      </c>
      <c r="BM2" t="s">
        <v>125</v>
      </c>
      <c r="BN2" s="4">
        <v>39036</v>
      </c>
      <c r="BO2" t="s">
        <v>126</v>
      </c>
      <c r="BP2" s="4">
        <v>39039</v>
      </c>
      <c r="BQ2" t="s">
        <v>120</v>
      </c>
      <c r="BR2" t="s">
        <v>125</v>
      </c>
      <c r="BS2" t="s">
        <v>127</v>
      </c>
      <c r="BT2" t="s">
        <v>125</v>
      </c>
      <c r="BU2" t="s">
        <v>125</v>
      </c>
      <c r="BV2" t="s">
        <v>125</v>
      </c>
      <c r="BW2" t="s">
        <v>128</v>
      </c>
      <c r="BX2" s="39" t="s">
        <v>125</v>
      </c>
      <c r="BY2" t="s">
        <v>128</v>
      </c>
      <c r="BZ2" t="s">
        <v>125</v>
      </c>
      <c r="CA2" t="s">
        <v>128</v>
      </c>
      <c r="CB2" t="s">
        <v>120</v>
      </c>
      <c r="CC2" t="s">
        <v>128</v>
      </c>
      <c r="CD2" t="s">
        <v>120</v>
      </c>
      <c r="CE2" t="s">
        <v>127</v>
      </c>
      <c r="CF2" t="s">
        <v>120</v>
      </c>
      <c r="CG2" s="4"/>
      <c r="CI2" t="s">
        <v>129</v>
      </c>
      <c r="CJ2" t="s">
        <v>125</v>
      </c>
      <c r="CK2" t="s">
        <v>120</v>
      </c>
      <c r="CM2" t="s">
        <v>125</v>
      </c>
      <c r="CN2" t="s">
        <v>125</v>
      </c>
      <c r="CO2" t="s">
        <v>120</v>
      </c>
      <c r="CP2" t="s">
        <v>125</v>
      </c>
      <c r="CQ2" t="s">
        <v>125</v>
      </c>
      <c r="CR2" t="s">
        <v>120</v>
      </c>
      <c r="CT2" t="s">
        <v>125</v>
      </c>
      <c r="CU2" t="s">
        <v>125</v>
      </c>
      <c r="CV2" t="s">
        <v>125</v>
      </c>
      <c r="CW2" t="s">
        <v>120</v>
      </c>
      <c r="CX2" t="s">
        <v>120</v>
      </c>
      <c r="CY2" t="s">
        <v>120</v>
      </c>
      <c r="CZ2" t="s">
        <v>120</v>
      </c>
      <c r="DA2" t="s">
        <v>125</v>
      </c>
      <c r="DB2" t="s">
        <v>125</v>
      </c>
      <c r="DC2" t="s">
        <v>125</v>
      </c>
      <c r="DE2" t="s">
        <v>120</v>
      </c>
      <c r="DF2" t="s">
        <v>120</v>
      </c>
      <c r="DG2" t="s">
        <v>120</v>
      </c>
      <c r="DH2" t="s">
        <v>125</v>
      </c>
      <c r="DI2" t="s">
        <v>125</v>
      </c>
      <c r="DJ2" t="s">
        <v>125</v>
      </c>
      <c r="DK2" t="s">
        <v>120</v>
      </c>
      <c r="DL2" t="s">
        <v>120</v>
      </c>
      <c r="DM2" t="s">
        <v>125</v>
      </c>
      <c r="DN2" t="s">
        <v>125</v>
      </c>
      <c r="DO2" t="s">
        <v>125</v>
      </c>
      <c r="DP2" t="s">
        <v>125</v>
      </c>
      <c r="DQ2" t="s">
        <v>125</v>
      </c>
      <c r="DR2" t="s">
        <v>125</v>
      </c>
      <c r="DS2" t="s">
        <v>120</v>
      </c>
      <c r="DT2" t="s">
        <v>120</v>
      </c>
      <c r="DU2" t="s">
        <v>120</v>
      </c>
      <c r="DY2" t="s">
        <v>128</v>
      </c>
      <c r="DZ2">
        <v>3</v>
      </c>
      <c r="EA2" t="s">
        <v>130</v>
      </c>
      <c r="EB2" t="s">
        <v>131</v>
      </c>
      <c r="EC2" t="s">
        <v>120</v>
      </c>
      <c r="ED2" t="s">
        <v>120</v>
      </c>
      <c r="EG2" t="s">
        <v>126</v>
      </c>
      <c r="EH2">
        <v>39039</v>
      </c>
      <c r="EI2" t="s">
        <v>120</v>
      </c>
    </row>
    <row r="3" spans="1:141" x14ac:dyDescent="0.25">
      <c r="A3">
        <v>72</v>
      </c>
      <c r="B3" t="s">
        <v>132</v>
      </c>
      <c r="C3">
        <v>2006</v>
      </c>
      <c r="D3" t="s">
        <v>119</v>
      </c>
      <c r="E3" t="s">
        <v>133</v>
      </c>
      <c r="H3" t="s">
        <v>133</v>
      </c>
      <c r="I3" t="s">
        <v>120</v>
      </c>
      <c r="J3" t="s">
        <v>120</v>
      </c>
      <c r="K3" t="s">
        <v>120</v>
      </c>
      <c r="L3" t="s">
        <v>120</v>
      </c>
      <c r="M3" s="4" t="s">
        <v>120</v>
      </c>
      <c r="N3">
        <v>72</v>
      </c>
      <c r="P3">
        <v>18</v>
      </c>
      <c r="Q3" t="s">
        <v>125</v>
      </c>
      <c r="R3" t="s">
        <v>123</v>
      </c>
      <c r="S3" s="7" t="s">
        <v>124</v>
      </c>
      <c r="T3" t="s">
        <v>120</v>
      </c>
      <c r="U3" t="s">
        <v>120</v>
      </c>
      <c r="Y3" t="s">
        <v>125</v>
      </c>
      <c r="Z3" t="s">
        <v>120</v>
      </c>
      <c r="AA3" t="s">
        <v>120</v>
      </c>
      <c r="AB3" t="s">
        <v>125</v>
      </c>
      <c r="AE3" t="s">
        <v>120</v>
      </c>
      <c r="AG3" t="s">
        <v>125</v>
      </c>
      <c r="AH3" t="s">
        <v>125</v>
      </c>
      <c r="AI3" t="s">
        <v>125</v>
      </c>
      <c r="AJ3" t="s">
        <v>125</v>
      </c>
      <c r="AK3" t="s">
        <v>125</v>
      </c>
      <c r="AO3" t="s">
        <v>125</v>
      </c>
      <c r="AP3" t="s">
        <v>125</v>
      </c>
      <c r="AR3" t="s">
        <v>125</v>
      </c>
      <c r="AS3" t="s">
        <v>125</v>
      </c>
      <c r="AX3" t="s">
        <v>133</v>
      </c>
      <c r="BE3" t="s">
        <v>120</v>
      </c>
      <c r="BF3" t="s">
        <v>120</v>
      </c>
      <c r="BG3" t="s">
        <v>125</v>
      </c>
      <c r="BH3" t="s">
        <v>125</v>
      </c>
      <c r="BI3" t="s">
        <v>120</v>
      </c>
      <c r="BJ3" t="s">
        <v>125</v>
      </c>
      <c r="BK3" t="s">
        <v>125</v>
      </c>
      <c r="BL3" t="s">
        <v>120</v>
      </c>
      <c r="BM3" t="s">
        <v>125</v>
      </c>
      <c r="BN3" s="4">
        <v>39053</v>
      </c>
      <c r="BO3" t="s">
        <v>126</v>
      </c>
      <c r="BP3" s="4">
        <v>39053</v>
      </c>
      <c r="BQ3" t="s">
        <v>120</v>
      </c>
      <c r="BR3" t="s">
        <v>125</v>
      </c>
      <c r="BS3" t="s">
        <v>125</v>
      </c>
      <c r="BT3" t="s">
        <v>125</v>
      </c>
      <c r="BU3" t="s">
        <v>125</v>
      </c>
      <c r="BV3" t="s">
        <v>125</v>
      </c>
      <c r="BW3" t="s">
        <v>125</v>
      </c>
      <c r="BX3" s="39" t="s">
        <v>125</v>
      </c>
      <c r="BY3" t="s">
        <v>125</v>
      </c>
      <c r="BZ3" t="s">
        <v>125</v>
      </c>
      <c r="CA3" t="s">
        <v>125</v>
      </c>
      <c r="CB3" t="s">
        <v>120</v>
      </c>
      <c r="CC3" t="s">
        <v>125</v>
      </c>
      <c r="CD3" t="s">
        <v>120</v>
      </c>
      <c r="CE3" t="s">
        <v>125</v>
      </c>
      <c r="CF3" t="s">
        <v>120</v>
      </c>
      <c r="CG3" s="4"/>
      <c r="CI3" t="s">
        <v>125</v>
      </c>
      <c r="CJ3" t="s">
        <v>125</v>
      </c>
      <c r="CK3" t="s">
        <v>120</v>
      </c>
      <c r="CM3" t="s">
        <v>125</v>
      </c>
      <c r="CN3" t="s">
        <v>125</v>
      </c>
      <c r="CO3" t="s">
        <v>120</v>
      </c>
      <c r="CP3" t="s">
        <v>125</v>
      </c>
      <c r="CQ3" t="s">
        <v>125</v>
      </c>
      <c r="CR3" t="s">
        <v>120</v>
      </c>
      <c r="CT3" t="s">
        <v>125</v>
      </c>
      <c r="CU3" t="s">
        <v>125</v>
      </c>
      <c r="CV3" t="s">
        <v>125</v>
      </c>
      <c r="CW3" t="s">
        <v>120</v>
      </c>
      <c r="CX3" t="s">
        <v>120</v>
      </c>
      <c r="CY3" t="s">
        <v>120</v>
      </c>
      <c r="CZ3" t="s">
        <v>120</v>
      </c>
      <c r="DA3" t="s">
        <v>125</v>
      </c>
      <c r="DB3" t="s">
        <v>125</v>
      </c>
      <c r="DC3" t="s">
        <v>125</v>
      </c>
      <c r="DE3" t="s">
        <v>120</v>
      </c>
      <c r="DF3" t="s">
        <v>120</v>
      </c>
      <c r="DG3" t="s">
        <v>120</v>
      </c>
      <c r="DH3" t="s">
        <v>125</v>
      </c>
      <c r="DI3" t="s">
        <v>127</v>
      </c>
      <c r="DJ3" t="s">
        <v>120</v>
      </c>
      <c r="DK3" t="s">
        <v>120</v>
      </c>
      <c r="DL3" t="s">
        <v>120</v>
      </c>
      <c r="DM3" t="s">
        <v>120</v>
      </c>
      <c r="DN3" t="s">
        <v>120</v>
      </c>
      <c r="DO3" t="s">
        <v>120</v>
      </c>
      <c r="DP3" t="s">
        <v>120</v>
      </c>
      <c r="DQ3" t="s">
        <v>120</v>
      </c>
      <c r="DR3" t="s">
        <v>120</v>
      </c>
      <c r="DS3" t="s">
        <v>120</v>
      </c>
      <c r="DT3" t="s">
        <v>120</v>
      </c>
      <c r="DU3" t="s">
        <v>120</v>
      </c>
      <c r="DY3" t="s">
        <v>125</v>
      </c>
      <c r="DZ3">
        <v>0</v>
      </c>
      <c r="EA3" t="s">
        <v>130</v>
      </c>
      <c r="EB3" t="s">
        <v>131</v>
      </c>
      <c r="EC3" t="s">
        <v>120</v>
      </c>
      <c r="ED3" t="s">
        <v>120</v>
      </c>
      <c r="EG3" t="s">
        <v>126</v>
      </c>
      <c r="EH3">
        <v>39053</v>
      </c>
      <c r="EI3" t="s">
        <v>120</v>
      </c>
    </row>
    <row r="4" spans="1:141" x14ac:dyDescent="0.25">
      <c r="A4">
        <v>115</v>
      </c>
      <c r="B4" t="s">
        <v>135</v>
      </c>
      <c r="C4">
        <v>2007</v>
      </c>
      <c r="D4" t="s">
        <v>119</v>
      </c>
      <c r="E4" t="s">
        <v>133</v>
      </c>
      <c r="H4" t="s">
        <v>133</v>
      </c>
      <c r="I4" t="s">
        <v>120</v>
      </c>
      <c r="J4" t="s">
        <v>120</v>
      </c>
      <c r="K4" t="s">
        <v>120</v>
      </c>
      <c r="L4" t="s">
        <v>120</v>
      </c>
      <c r="M4" s="4" t="s">
        <v>120</v>
      </c>
      <c r="N4">
        <v>115</v>
      </c>
      <c r="P4" t="s">
        <v>120</v>
      </c>
      <c r="Q4" t="s">
        <v>125</v>
      </c>
      <c r="R4" t="s">
        <v>123</v>
      </c>
      <c r="S4" s="7" t="s">
        <v>120</v>
      </c>
      <c r="T4" t="s">
        <v>120</v>
      </c>
      <c r="U4" t="s">
        <v>120</v>
      </c>
      <c r="Y4" t="s">
        <v>125</v>
      </c>
      <c r="Z4" t="s">
        <v>120</v>
      </c>
      <c r="AA4" t="s">
        <v>120</v>
      </c>
      <c r="AB4" t="s">
        <v>125</v>
      </c>
      <c r="AE4" t="s">
        <v>120</v>
      </c>
      <c r="AG4" t="s">
        <v>125</v>
      </c>
      <c r="AH4" t="s">
        <v>125</v>
      </c>
      <c r="AI4" t="s">
        <v>125</v>
      </c>
      <c r="AJ4" t="s">
        <v>125</v>
      </c>
      <c r="AK4" t="s">
        <v>125</v>
      </c>
      <c r="AO4" t="s">
        <v>125</v>
      </c>
      <c r="AP4" t="s">
        <v>125</v>
      </c>
      <c r="AR4" t="s">
        <v>125</v>
      </c>
      <c r="AS4" t="s">
        <v>125</v>
      </c>
      <c r="AX4" t="s">
        <v>133</v>
      </c>
      <c r="BE4" t="s">
        <v>120</v>
      </c>
      <c r="BF4" t="s">
        <v>120</v>
      </c>
      <c r="BG4" t="s">
        <v>125</v>
      </c>
      <c r="BH4" t="s">
        <v>125</v>
      </c>
      <c r="BI4" t="s">
        <v>120</v>
      </c>
      <c r="BJ4" t="s">
        <v>125</v>
      </c>
      <c r="BK4" t="s">
        <v>125</v>
      </c>
      <c r="BL4" t="s">
        <v>120</v>
      </c>
      <c r="BM4" t="s">
        <v>125</v>
      </c>
      <c r="BN4" s="4">
        <v>39363</v>
      </c>
      <c r="BO4" t="s">
        <v>126</v>
      </c>
      <c r="BP4" s="4">
        <v>39363</v>
      </c>
      <c r="BQ4" t="s">
        <v>120</v>
      </c>
      <c r="BR4" t="s">
        <v>125</v>
      </c>
      <c r="BS4" t="s">
        <v>125</v>
      </c>
      <c r="BT4" t="s">
        <v>125</v>
      </c>
      <c r="BU4" t="s">
        <v>125</v>
      </c>
      <c r="BV4" t="s">
        <v>125</v>
      </c>
      <c r="BW4" t="s">
        <v>125</v>
      </c>
      <c r="BX4" s="39" t="s">
        <v>125</v>
      </c>
      <c r="BY4" t="s">
        <v>125</v>
      </c>
      <c r="BZ4" t="s">
        <v>125</v>
      </c>
      <c r="CA4" t="s">
        <v>125</v>
      </c>
      <c r="CB4" t="s">
        <v>120</v>
      </c>
      <c r="CC4" t="s">
        <v>125</v>
      </c>
      <c r="CD4" t="s">
        <v>120</v>
      </c>
      <c r="CE4" t="s">
        <v>125</v>
      </c>
      <c r="CF4" t="s">
        <v>120</v>
      </c>
      <c r="CG4" s="4"/>
      <c r="CI4" t="s">
        <v>125</v>
      </c>
      <c r="CJ4" t="s">
        <v>125</v>
      </c>
      <c r="CK4" t="s">
        <v>120</v>
      </c>
      <c r="CM4" t="s">
        <v>125</v>
      </c>
      <c r="CN4" t="s">
        <v>125</v>
      </c>
      <c r="CO4" t="s">
        <v>120</v>
      </c>
      <c r="CP4" t="s">
        <v>125</v>
      </c>
      <c r="CQ4" t="s">
        <v>125</v>
      </c>
      <c r="CR4" t="s">
        <v>120</v>
      </c>
      <c r="CT4" t="s">
        <v>125</v>
      </c>
      <c r="CU4" t="s">
        <v>125</v>
      </c>
      <c r="CV4" t="s">
        <v>125</v>
      </c>
      <c r="CW4" t="s">
        <v>120</v>
      </c>
      <c r="CX4" t="s">
        <v>120</v>
      </c>
      <c r="CY4" t="s">
        <v>120</v>
      </c>
      <c r="CZ4" t="s">
        <v>120</v>
      </c>
      <c r="DA4" t="s">
        <v>125</v>
      </c>
      <c r="DB4" t="s">
        <v>125</v>
      </c>
      <c r="DC4" t="s">
        <v>125</v>
      </c>
      <c r="DE4" t="s">
        <v>120</v>
      </c>
      <c r="DF4" t="s">
        <v>120</v>
      </c>
      <c r="DG4" t="s">
        <v>120</v>
      </c>
      <c r="DH4" t="s">
        <v>125</v>
      </c>
      <c r="DI4" t="s">
        <v>125</v>
      </c>
      <c r="DJ4" t="s">
        <v>125</v>
      </c>
      <c r="DK4" t="s">
        <v>120</v>
      </c>
      <c r="DL4" t="s">
        <v>120</v>
      </c>
      <c r="DM4" t="s">
        <v>125</v>
      </c>
      <c r="DN4" t="s">
        <v>125</v>
      </c>
      <c r="DO4" t="s">
        <v>125</v>
      </c>
      <c r="DP4" t="s">
        <v>125</v>
      </c>
      <c r="DQ4" t="s">
        <v>125</v>
      </c>
      <c r="DR4" t="s">
        <v>125</v>
      </c>
      <c r="DS4" t="s">
        <v>120</v>
      </c>
      <c r="DT4" t="s">
        <v>120</v>
      </c>
      <c r="DU4" t="s">
        <v>120</v>
      </c>
      <c r="DY4" t="s">
        <v>125</v>
      </c>
      <c r="DZ4">
        <v>0</v>
      </c>
      <c r="EA4" t="s">
        <v>130</v>
      </c>
      <c r="EB4" t="s">
        <v>131</v>
      </c>
      <c r="EC4" t="s">
        <v>120</v>
      </c>
      <c r="ED4" t="s">
        <v>120</v>
      </c>
      <c r="EG4" t="s">
        <v>126</v>
      </c>
      <c r="EH4">
        <v>39363</v>
      </c>
      <c r="EI4" t="s">
        <v>120</v>
      </c>
    </row>
    <row r="5" spans="1:141" x14ac:dyDescent="0.25">
      <c r="A5">
        <v>154</v>
      </c>
      <c r="B5" t="s">
        <v>136</v>
      </c>
      <c r="C5">
        <v>2007</v>
      </c>
      <c r="D5" t="s">
        <v>119</v>
      </c>
      <c r="E5" t="s">
        <v>133</v>
      </c>
      <c r="H5" t="s">
        <v>133</v>
      </c>
      <c r="I5" t="s">
        <v>120</v>
      </c>
      <c r="J5" t="s">
        <v>120</v>
      </c>
      <c r="K5" t="s">
        <v>120</v>
      </c>
      <c r="L5" t="s">
        <v>120</v>
      </c>
      <c r="M5" s="4" t="s">
        <v>120</v>
      </c>
      <c r="N5">
        <v>154</v>
      </c>
      <c r="O5" t="s">
        <v>137</v>
      </c>
      <c r="P5">
        <v>65</v>
      </c>
      <c r="Q5" t="s">
        <v>138</v>
      </c>
      <c r="R5" t="s">
        <v>123</v>
      </c>
      <c r="S5" s="7" t="s">
        <v>139</v>
      </c>
      <c r="T5" t="s">
        <v>120</v>
      </c>
      <c r="U5" t="s">
        <v>120</v>
      </c>
      <c r="Y5" t="s">
        <v>140</v>
      </c>
      <c r="Z5" t="s">
        <v>120</v>
      </c>
      <c r="AA5" t="s">
        <v>120</v>
      </c>
      <c r="AB5" t="s">
        <v>127</v>
      </c>
      <c r="AE5" t="s">
        <v>120</v>
      </c>
      <c r="AG5" t="s">
        <v>128</v>
      </c>
      <c r="AH5" t="s">
        <v>128</v>
      </c>
      <c r="AI5" t="s">
        <v>128</v>
      </c>
      <c r="AJ5" t="s">
        <v>127</v>
      </c>
      <c r="AK5" t="s">
        <v>120</v>
      </c>
      <c r="AL5" t="s">
        <v>120</v>
      </c>
      <c r="AO5" t="s">
        <v>120</v>
      </c>
      <c r="AP5" t="s">
        <v>120</v>
      </c>
      <c r="AR5" t="s">
        <v>128</v>
      </c>
      <c r="AU5" t="s">
        <v>127</v>
      </c>
      <c r="AX5" t="s">
        <v>133</v>
      </c>
      <c r="BE5" t="s">
        <v>120</v>
      </c>
      <c r="BF5" t="s">
        <v>120</v>
      </c>
      <c r="BG5" t="s">
        <v>128</v>
      </c>
      <c r="BH5" t="s">
        <v>128</v>
      </c>
      <c r="BI5" t="s">
        <v>120</v>
      </c>
      <c r="BJ5" t="s">
        <v>128</v>
      </c>
      <c r="BK5" t="s">
        <v>127</v>
      </c>
      <c r="BL5" t="s">
        <v>120</v>
      </c>
      <c r="BM5" t="s">
        <v>141</v>
      </c>
      <c r="BN5" s="4" t="s">
        <v>125</v>
      </c>
      <c r="BO5" t="s">
        <v>126</v>
      </c>
      <c r="BP5" s="4">
        <v>39363</v>
      </c>
      <c r="BQ5" t="s">
        <v>120</v>
      </c>
      <c r="BR5" t="s">
        <v>142</v>
      </c>
      <c r="BS5" t="s">
        <v>125</v>
      </c>
      <c r="BT5" t="s">
        <v>125</v>
      </c>
      <c r="BU5" t="s">
        <v>125</v>
      </c>
      <c r="BV5" t="s">
        <v>125</v>
      </c>
      <c r="BW5" t="s">
        <v>125</v>
      </c>
      <c r="BX5" s="39" t="s">
        <v>125</v>
      </c>
      <c r="BY5" t="s">
        <v>125</v>
      </c>
      <c r="BZ5" t="s">
        <v>125</v>
      </c>
      <c r="CA5" t="s">
        <v>125</v>
      </c>
      <c r="CB5" t="s">
        <v>120</v>
      </c>
      <c r="CC5" t="s">
        <v>125</v>
      </c>
      <c r="CD5" t="s">
        <v>120</v>
      </c>
      <c r="CE5" t="s">
        <v>125</v>
      </c>
      <c r="CF5" t="s">
        <v>120</v>
      </c>
      <c r="CG5" s="4"/>
      <c r="CI5" t="s">
        <v>125</v>
      </c>
      <c r="CJ5" t="s">
        <v>125</v>
      </c>
      <c r="CK5" t="s">
        <v>120</v>
      </c>
      <c r="CM5" t="s">
        <v>125</v>
      </c>
      <c r="CN5" t="s">
        <v>125</v>
      </c>
      <c r="CO5" t="s">
        <v>120</v>
      </c>
      <c r="CP5" t="s">
        <v>125</v>
      </c>
      <c r="CQ5" t="s">
        <v>125</v>
      </c>
      <c r="CR5" t="s">
        <v>120</v>
      </c>
      <c r="CT5" t="s">
        <v>125</v>
      </c>
      <c r="CU5" t="s">
        <v>125</v>
      </c>
      <c r="CV5" t="s">
        <v>125</v>
      </c>
      <c r="CW5" t="s">
        <v>120</v>
      </c>
      <c r="CX5" t="s">
        <v>120</v>
      </c>
      <c r="CY5" t="s">
        <v>120</v>
      </c>
      <c r="CZ5" t="s">
        <v>120</v>
      </c>
      <c r="DA5" t="s">
        <v>125</v>
      </c>
      <c r="DB5" t="s">
        <v>125</v>
      </c>
      <c r="DC5" t="s">
        <v>125</v>
      </c>
      <c r="DE5" t="s">
        <v>120</v>
      </c>
      <c r="DF5" t="s">
        <v>120</v>
      </c>
      <c r="DG5" t="s">
        <v>120</v>
      </c>
      <c r="DH5" t="s">
        <v>125</v>
      </c>
      <c r="DI5" t="s">
        <v>125</v>
      </c>
      <c r="DJ5" t="s">
        <v>125</v>
      </c>
      <c r="DK5" t="s">
        <v>120</v>
      </c>
      <c r="DL5" t="s">
        <v>120</v>
      </c>
      <c r="DM5" t="s">
        <v>125</v>
      </c>
      <c r="DN5" t="s">
        <v>125</v>
      </c>
      <c r="DO5" t="s">
        <v>125</v>
      </c>
      <c r="DP5" t="s">
        <v>125</v>
      </c>
      <c r="DQ5" t="s">
        <v>125</v>
      </c>
      <c r="DR5" t="s">
        <v>125</v>
      </c>
      <c r="DS5" t="s">
        <v>120</v>
      </c>
      <c r="DT5" t="s">
        <v>120</v>
      </c>
      <c r="DU5" t="s">
        <v>120</v>
      </c>
      <c r="DY5" t="s">
        <v>125</v>
      </c>
      <c r="DZ5" t="s">
        <v>120</v>
      </c>
      <c r="EA5" t="s">
        <v>130</v>
      </c>
      <c r="EB5" t="s">
        <v>131</v>
      </c>
      <c r="EC5" t="s">
        <v>120</v>
      </c>
      <c r="ED5" t="s">
        <v>120</v>
      </c>
      <c r="EG5" t="s">
        <v>126</v>
      </c>
      <c r="EH5">
        <v>39363</v>
      </c>
      <c r="EI5" t="s">
        <v>120</v>
      </c>
    </row>
    <row r="6" spans="1:141" s="32" customFormat="1" x14ac:dyDescent="0.25">
      <c r="A6" s="32">
        <v>164</v>
      </c>
      <c r="B6" s="32" t="s">
        <v>143</v>
      </c>
      <c r="C6" s="32">
        <v>2007</v>
      </c>
      <c r="D6" s="32" t="s">
        <v>119</v>
      </c>
      <c r="E6" s="32" t="s">
        <v>144</v>
      </c>
      <c r="G6" s="14"/>
      <c r="H6" s="32" t="s">
        <v>144</v>
      </c>
      <c r="I6" s="32" t="s">
        <v>120</v>
      </c>
      <c r="J6" s="32" t="s">
        <v>120</v>
      </c>
      <c r="K6" s="32" t="s">
        <v>120</v>
      </c>
      <c r="L6" s="32" t="s">
        <v>120</v>
      </c>
      <c r="M6" s="33" t="s">
        <v>120</v>
      </c>
      <c r="N6" s="32">
        <v>164</v>
      </c>
      <c r="O6" s="32" t="s">
        <v>145</v>
      </c>
      <c r="P6" s="32">
        <v>48</v>
      </c>
      <c r="Q6" s="32" t="s">
        <v>138</v>
      </c>
      <c r="R6" s="32" t="s">
        <v>123</v>
      </c>
      <c r="S6" s="14" t="s">
        <v>120</v>
      </c>
      <c r="T6" s="32" t="s">
        <v>120</v>
      </c>
      <c r="U6" s="32" t="s">
        <v>120</v>
      </c>
      <c r="Y6" s="32" t="s">
        <v>146</v>
      </c>
      <c r="Z6" s="32" t="s">
        <v>120</v>
      </c>
      <c r="AA6" s="32" t="s">
        <v>120</v>
      </c>
      <c r="AB6" s="32" t="s">
        <v>120</v>
      </c>
      <c r="AE6" s="32" t="s">
        <v>120</v>
      </c>
      <c r="AG6" s="32" t="s">
        <v>128</v>
      </c>
      <c r="AH6" s="32" t="s">
        <v>128</v>
      </c>
      <c r="AI6" s="32" t="s">
        <v>127</v>
      </c>
      <c r="AJ6" s="32" t="s">
        <v>127</v>
      </c>
      <c r="AK6" s="32" t="s">
        <v>127</v>
      </c>
      <c r="AL6" s="32" t="s">
        <v>127</v>
      </c>
      <c r="AN6" s="32" t="s">
        <v>127</v>
      </c>
      <c r="AO6" s="32" t="s">
        <v>128</v>
      </c>
      <c r="AR6" s="32" t="s">
        <v>125</v>
      </c>
      <c r="AS6" s="32" t="s">
        <v>127</v>
      </c>
      <c r="AX6" s="32" t="s">
        <v>144</v>
      </c>
      <c r="BE6" s="32" t="s">
        <v>120</v>
      </c>
      <c r="BF6" s="32" t="s">
        <v>120</v>
      </c>
      <c r="BG6" s="32" t="s">
        <v>128</v>
      </c>
      <c r="BH6" s="32" t="s">
        <v>128</v>
      </c>
      <c r="BI6" s="32" t="s">
        <v>120</v>
      </c>
      <c r="BJ6" s="32" t="s">
        <v>128</v>
      </c>
      <c r="BK6" s="32" t="s">
        <v>128</v>
      </c>
      <c r="BL6" s="32" t="s">
        <v>120</v>
      </c>
      <c r="BM6" s="32" t="s">
        <v>141</v>
      </c>
      <c r="BN6" s="33">
        <v>39457</v>
      </c>
      <c r="BO6" s="32" t="s">
        <v>126</v>
      </c>
      <c r="BP6" s="33">
        <v>39460</v>
      </c>
      <c r="BQ6" s="32" t="s">
        <v>120</v>
      </c>
      <c r="BR6" s="32" t="s">
        <v>142</v>
      </c>
      <c r="BS6" s="32" t="s">
        <v>127</v>
      </c>
      <c r="BT6" s="32" t="s">
        <v>127</v>
      </c>
      <c r="BU6" s="32" t="s">
        <v>127</v>
      </c>
      <c r="BV6" s="32" t="s">
        <v>128</v>
      </c>
      <c r="BW6" s="32" t="s">
        <v>128</v>
      </c>
      <c r="BX6" s="32" t="s">
        <v>127</v>
      </c>
      <c r="BY6" s="32" t="s">
        <v>127</v>
      </c>
      <c r="BZ6" s="32" t="s">
        <v>147</v>
      </c>
      <c r="CA6" s="32" t="s">
        <v>128</v>
      </c>
      <c r="CB6" s="32" t="s">
        <v>120</v>
      </c>
      <c r="CC6" s="32" t="s">
        <v>128</v>
      </c>
      <c r="CD6" s="32" t="s">
        <v>120</v>
      </c>
      <c r="CE6" s="32" t="s">
        <v>127</v>
      </c>
      <c r="CF6" s="32" t="s">
        <v>120</v>
      </c>
      <c r="CG6" s="33"/>
      <c r="CI6" s="32" t="s">
        <v>129</v>
      </c>
      <c r="CJ6" s="32" t="s">
        <v>125</v>
      </c>
      <c r="CK6" s="32" t="s">
        <v>120</v>
      </c>
      <c r="CM6" s="32" t="s">
        <v>125</v>
      </c>
      <c r="CN6" s="32" t="s">
        <v>125</v>
      </c>
      <c r="CO6" s="32" t="s">
        <v>120</v>
      </c>
      <c r="CP6" s="32" t="s">
        <v>125</v>
      </c>
      <c r="CQ6" s="32" t="s">
        <v>125</v>
      </c>
      <c r="CR6" s="32" t="s">
        <v>120</v>
      </c>
      <c r="CT6" s="32" t="s">
        <v>125</v>
      </c>
      <c r="CU6" s="32" t="s">
        <v>125</v>
      </c>
      <c r="CV6" s="32" t="s">
        <v>127</v>
      </c>
      <c r="CW6" s="32" t="s">
        <v>120</v>
      </c>
      <c r="CX6" s="32" t="s">
        <v>120</v>
      </c>
      <c r="CY6" s="32" t="s">
        <v>120</v>
      </c>
      <c r="CZ6" s="32" t="s">
        <v>120</v>
      </c>
      <c r="DA6" s="32" t="s">
        <v>127</v>
      </c>
      <c r="DB6" s="32" t="s">
        <v>128</v>
      </c>
      <c r="DC6" s="32" t="s">
        <v>127</v>
      </c>
      <c r="DE6" s="32" t="s">
        <v>128</v>
      </c>
      <c r="DF6" s="32" t="s">
        <v>120</v>
      </c>
      <c r="DG6" s="32">
        <v>65175</v>
      </c>
      <c r="DH6" s="32" t="s">
        <v>148</v>
      </c>
      <c r="DI6" s="32" t="s">
        <v>127</v>
      </c>
      <c r="DJ6" s="32" t="s">
        <v>125</v>
      </c>
      <c r="DK6" s="32" t="s">
        <v>120</v>
      </c>
      <c r="DL6" s="32" t="s">
        <v>120</v>
      </c>
      <c r="DM6" s="32" t="s">
        <v>125</v>
      </c>
      <c r="DN6" s="32" t="s">
        <v>125</v>
      </c>
      <c r="DO6" s="32" t="s">
        <v>125</v>
      </c>
      <c r="DP6" s="32" t="s">
        <v>125</v>
      </c>
      <c r="DQ6" s="32" t="s">
        <v>125</v>
      </c>
      <c r="DR6" s="32" t="s">
        <v>125</v>
      </c>
      <c r="DS6" s="32" t="s">
        <v>120</v>
      </c>
      <c r="DT6" s="32" t="s">
        <v>120</v>
      </c>
      <c r="DU6" s="32" t="s">
        <v>120</v>
      </c>
      <c r="DY6" s="32" t="s">
        <v>128</v>
      </c>
      <c r="DZ6" s="32">
        <v>3</v>
      </c>
      <c r="EA6" s="32" t="s">
        <v>149</v>
      </c>
      <c r="EB6" s="32" t="s">
        <v>131</v>
      </c>
      <c r="EC6" s="32" t="s">
        <v>120</v>
      </c>
      <c r="ED6" s="32" t="s">
        <v>120</v>
      </c>
      <c r="EG6" s="32" t="s">
        <v>126</v>
      </c>
      <c r="EH6" s="32">
        <v>39460</v>
      </c>
      <c r="EI6" s="32" t="s">
        <v>120</v>
      </c>
    </row>
    <row r="7" spans="1:141" s="32" customFormat="1" x14ac:dyDescent="0.25">
      <c r="A7" s="32">
        <v>165</v>
      </c>
      <c r="B7" s="32" t="s">
        <v>150</v>
      </c>
      <c r="C7" s="32">
        <v>2007</v>
      </c>
      <c r="D7" s="32" t="s">
        <v>119</v>
      </c>
      <c r="E7" s="32" t="s">
        <v>144</v>
      </c>
      <c r="G7" s="14"/>
      <c r="H7" s="32" t="s">
        <v>144</v>
      </c>
      <c r="I7" s="32" t="s">
        <v>120</v>
      </c>
      <c r="J7" s="32" t="s">
        <v>120</v>
      </c>
      <c r="K7" s="32" t="s">
        <v>120</v>
      </c>
      <c r="L7" s="32" t="s">
        <v>120</v>
      </c>
      <c r="M7" s="33" t="s">
        <v>120</v>
      </c>
      <c r="N7" s="32">
        <v>165</v>
      </c>
      <c r="O7" s="32" t="s">
        <v>151</v>
      </c>
      <c r="P7" s="32">
        <v>60</v>
      </c>
      <c r="Q7" s="32" t="s">
        <v>122</v>
      </c>
      <c r="R7" s="32" t="s">
        <v>123</v>
      </c>
      <c r="S7" s="14" t="s">
        <v>120</v>
      </c>
      <c r="T7" s="32" t="s">
        <v>120</v>
      </c>
      <c r="U7" s="32" t="s">
        <v>120</v>
      </c>
      <c r="Y7" s="32" t="s">
        <v>146</v>
      </c>
      <c r="Z7" s="32" t="s">
        <v>120</v>
      </c>
      <c r="AA7" s="32" t="s">
        <v>120</v>
      </c>
      <c r="AB7" s="32" t="s">
        <v>120</v>
      </c>
      <c r="AE7" s="32" t="s">
        <v>120</v>
      </c>
      <c r="AG7" s="32" t="s">
        <v>128</v>
      </c>
      <c r="AH7" s="32" t="s">
        <v>128</v>
      </c>
      <c r="AI7" s="32" t="s">
        <v>127</v>
      </c>
      <c r="AJ7" s="32" t="s">
        <v>127</v>
      </c>
      <c r="AK7" s="32" t="s">
        <v>127</v>
      </c>
      <c r="AL7" s="32" t="s">
        <v>127</v>
      </c>
      <c r="AN7" s="32" t="s">
        <v>127</v>
      </c>
      <c r="AO7" s="32" t="s">
        <v>128</v>
      </c>
      <c r="AR7" s="32" t="s">
        <v>125</v>
      </c>
      <c r="AS7" s="32" t="s">
        <v>127</v>
      </c>
      <c r="AX7" s="32" t="s">
        <v>144</v>
      </c>
      <c r="BE7" s="32" t="s">
        <v>120</v>
      </c>
      <c r="BF7" s="32" t="s">
        <v>120</v>
      </c>
      <c r="BG7" s="32" t="s">
        <v>128</v>
      </c>
      <c r="BH7" s="32" t="s">
        <v>128</v>
      </c>
      <c r="BI7" s="32" t="s">
        <v>120</v>
      </c>
      <c r="BJ7" s="32" t="s">
        <v>128</v>
      </c>
      <c r="BK7" s="32" t="s">
        <v>128</v>
      </c>
      <c r="BL7" s="32" t="s">
        <v>120</v>
      </c>
      <c r="BM7" s="32" t="s">
        <v>141</v>
      </c>
      <c r="BN7" s="33">
        <v>39458</v>
      </c>
      <c r="BO7" s="32" t="s">
        <v>126</v>
      </c>
      <c r="BP7" s="33">
        <v>39463</v>
      </c>
      <c r="BQ7" s="32" t="s">
        <v>120</v>
      </c>
      <c r="BR7" s="32" t="s">
        <v>142</v>
      </c>
      <c r="BS7" s="32" t="s">
        <v>127</v>
      </c>
      <c r="BT7" s="32" t="s">
        <v>127</v>
      </c>
      <c r="BU7" s="32" t="s">
        <v>127</v>
      </c>
      <c r="BV7" s="32" t="s">
        <v>128</v>
      </c>
      <c r="BW7" s="32" t="s">
        <v>127</v>
      </c>
      <c r="BX7" s="32" t="s">
        <v>127</v>
      </c>
      <c r="BY7" s="32" t="s">
        <v>127</v>
      </c>
      <c r="BZ7" s="32" t="s">
        <v>147</v>
      </c>
      <c r="CA7" s="32" t="s">
        <v>128</v>
      </c>
      <c r="CB7" s="32" t="s">
        <v>120</v>
      </c>
      <c r="CC7" s="32" t="s">
        <v>128</v>
      </c>
      <c r="CD7" s="32" t="s">
        <v>120</v>
      </c>
      <c r="CE7" s="32" t="s">
        <v>127</v>
      </c>
      <c r="CF7" s="32" t="s">
        <v>120</v>
      </c>
      <c r="CG7" s="33"/>
      <c r="CI7" s="32" t="s">
        <v>129</v>
      </c>
      <c r="CJ7" s="32" t="s">
        <v>125</v>
      </c>
      <c r="CK7" s="32" t="s">
        <v>120</v>
      </c>
      <c r="CM7" s="32" t="s">
        <v>125</v>
      </c>
      <c r="CN7" s="32" t="s">
        <v>125</v>
      </c>
      <c r="CO7" s="32" t="s">
        <v>120</v>
      </c>
      <c r="CP7" s="32" t="s">
        <v>125</v>
      </c>
      <c r="CQ7" s="32" t="s">
        <v>125</v>
      </c>
      <c r="CR7" s="32" t="s">
        <v>120</v>
      </c>
      <c r="CT7" s="32" t="s">
        <v>125</v>
      </c>
      <c r="CU7" s="32" t="s">
        <v>125</v>
      </c>
      <c r="CV7" s="32" t="s">
        <v>127</v>
      </c>
      <c r="CW7" s="32" t="s">
        <v>120</v>
      </c>
      <c r="CX7" s="32" t="s">
        <v>120</v>
      </c>
      <c r="CY7" s="32" t="s">
        <v>120</v>
      </c>
      <c r="CZ7" s="32" t="s">
        <v>120</v>
      </c>
      <c r="DA7" s="32" t="s">
        <v>127</v>
      </c>
      <c r="DB7" s="32" t="s">
        <v>127</v>
      </c>
      <c r="DC7" s="32" t="s">
        <v>127</v>
      </c>
      <c r="DE7" s="32" t="s">
        <v>128</v>
      </c>
      <c r="DF7" s="32" t="s">
        <v>120</v>
      </c>
      <c r="DG7" s="32">
        <v>8090</v>
      </c>
      <c r="DH7" s="32" t="s">
        <v>152</v>
      </c>
      <c r="DI7" s="32" t="s">
        <v>127</v>
      </c>
      <c r="DJ7" s="32" t="s">
        <v>125</v>
      </c>
      <c r="DK7" s="32" t="s">
        <v>120</v>
      </c>
      <c r="DL7" s="32" t="s">
        <v>120</v>
      </c>
      <c r="DM7" s="32" t="s">
        <v>125</v>
      </c>
      <c r="DN7" s="32" t="s">
        <v>125</v>
      </c>
      <c r="DO7" s="32" t="s">
        <v>125</v>
      </c>
      <c r="DP7" s="32" t="s">
        <v>125</v>
      </c>
      <c r="DQ7" s="32" t="s">
        <v>125</v>
      </c>
      <c r="DR7" s="32" t="s">
        <v>125</v>
      </c>
      <c r="DS7" s="32" t="s">
        <v>120</v>
      </c>
      <c r="DT7" s="32" t="s">
        <v>120</v>
      </c>
      <c r="DU7" s="32" t="s">
        <v>120</v>
      </c>
      <c r="DY7" s="32" t="s">
        <v>128</v>
      </c>
      <c r="DZ7" s="32">
        <v>5</v>
      </c>
      <c r="EA7" s="32" t="s">
        <v>149</v>
      </c>
      <c r="EB7" s="32" t="s">
        <v>131</v>
      </c>
      <c r="EC7" s="32" t="s">
        <v>120</v>
      </c>
      <c r="ED7" s="32" t="s">
        <v>120</v>
      </c>
      <c r="EG7" s="32" t="s">
        <v>126</v>
      </c>
      <c r="EH7" s="32">
        <v>39463</v>
      </c>
      <c r="EI7" s="32" t="s">
        <v>120</v>
      </c>
    </row>
    <row r="8" spans="1:141" x14ac:dyDescent="0.25">
      <c r="A8">
        <v>207</v>
      </c>
      <c r="B8" t="s">
        <v>153</v>
      </c>
      <c r="C8">
        <v>2008</v>
      </c>
      <c r="D8" t="s">
        <v>119</v>
      </c>
      <c r="E8" t="s">
        <v>121</v>
      </c>
      <c r="H8" t="s">
        <v>133</v>
      </c>
      <c r="I8" t="s">
        <v>120</v>
      </c>
      <c r="J8" t="s">
        <v>120</v>
      </c>
      <c r="K8" t="s">
        <v>120</v>
      </c>
      <c r="L8" t="s">
        <v>120</v>
      </c>
      <c r="M8" s="4" t="s">
        <v>120</v>
      </c>
      <c r="N8">
        <v>207</v>
      </c>
      <c r="P8">
        <v>300</v>
      </c>
      <c r="Q8" t="s">
        <v>138</v>
      </c>
      <c r="R8" t="s">
        <v>123</v>
      </c>
      <c r="S8" s="7" t="s">
        <v>120</v>
      </c>
      <c r="T8" t="s">
        <v>120</v>
      </c>
      <c r="U8" t="s">
        <v>120</v>
      </c>
      <c r="Y8" t="s">
        <v>125</v>
      </c>
      <c r="Z8" t="s">
        <v>120</v>
      </c>
      <c r="AA8" t="s">
        <v>120</v>
      </c>
      <c r="AB8" t="s">
        <v>125</v>
      </c>
      <c r="AE8" t="s">
        <v>120</v>
      </c>
      <c r="AG8" t="s">
        <v>125</v>
      </c>
      <c r="AH8" t="s">
        <v>125</v>
      </c>
      <c r="AI8" t="s">
        <v>125</v>
      </c>
      <c r="AJ8" t="s">
        <v>125</v>
      </c>
      <c r="AK8" t="s">
        <v>125</v>
      </c>
      <c r="AO8" t="s">
        <v>125</v>
      </c>
      <c r="AP8" t="s">
        <v>125</v>
      </c>
      <c r="AR8" t="s">
        <v>125</v>
      </c>
      <c r="AS8" t="s">
        <v>125</v>
      </c>
      <c r="AX8" t="s">
        <v>133</v>
      </c>
      <c r="BE8" t="s">
        <v>120</v>
      </c>
      <c r="BF8" t="s">
        <v>120</v>
      </c>
      <c r="BG8" t="s">
        <v>125</v>
      </c>
      <c r="BH8" t="s">
        <v>125</v>
      </c>
      <c r="BI8" t="s">
        <v>120</v>
      </c>
      <c r="BJ8" t="s">
        <v>125</v>
      </c>
      <c r="BK8" t="s">
        <v>125</v>
      </c>
      <c r="BL8" t="s">
        <v>120</v>
      </c>
      <c r="BM8" t="s">
        <v>125</v>
      </c>
      <c r="BN8" s="4">
        <v>39832</v>
      </c>
      <c r="BO8" t="s">
        <v>125</v>
      </c>
      <c r="BP8" s="4" t="s">
        <v>125</v>
      </c>
      <c r="BQ8" t="s">
        <v>120</v>
      </c>
      <c r="BR8" t="s">
        <v>125</v>
      </c>
      <c r="BS8" t="s">
        <v>125</v>
      </c>
      <c r="BT8" t="s">
        <v>125</v>
      </c>
      <c r="BU8" t="s">
        <v>125</v>
      </c>
      <c r="BV8" t="s">
        <v>125</v>
      </c>
      <c r="BW8" t="s">
        <v>125</v>
      </c>
      <c r="BX8" s="39" t="s">
        <v>125</v>
      </c>
      <c r="BY8" t="s">
        <v>125</v>
      </c>
      <c r="BZ8" t="s">
        <v>125</v>
      </c>
      <c r="CA8" t="s">
        <v>125</v>
      </c>
      <c r="CB8" t="s">
        <v>120</v>
      </c>
      <c r="CC8" t="s">
        <v>125</v>
      </c>
      <c r="CD8" t="s">
        <v>120</v>
      </c>
      <c r="CE8" t="s">
        <v>125</v>
      </c>
      <c r="CF8" t="s">
        <v>120</v>
      </c>
      <c r="CG8" s="4"/>
      <c r="CI8" t="s">
        <v>125</v>
      </c>
      <c r="CJ8" t="s">
        <v>125</v>
      </c>
      <c r="CK8" t="s">
        <v>120</v>
      </c>
      <c r="CM8" t="s">
        <v>125</v>
      </c>
      <c r="CN8" t="s">
        <v>125</v>
      </c>
      <c r="CO8" t="s">
        <v>120</v>
      </c>
      <c r="CP8" t="s">
        <v>125</v>
      </c>
      <c r="CQ8" t="s">
        <v>125</v>
      </c>
      <c r="CR8" t="s">
        <v>120</v>
      </c>
      <c r="CT8" t="s">
        <v>125</v>
      </c>
      <c r="CU8" t="s">
        <v>125</v>
      </c>
      <c r="CV8" t="s">
        <v>125</v>
      </c>
      <c r="CW8" t="s">
        <v>120</v>
      </c>
      <c r="CX8" t="s">
        <v>120</v>
      </c>
      <c r="CY8" t="s">
        <v>120</v>
      </c>
      <c r="CZ8" t="s">
        <v>120</v>
      </c>
      <c r="DA8" t="s">
        <v>125</v>
      </c>
      <c r="DB8" t="s">
        <v>125</v>
      </c>
      <c r="DC8" t="s">
        <v>125</v>
      </c>
      <c r="DE8" t="s">
        <v>120</v>
      </c>
      <c r="DF8" t="s">
        <v>120</v>
      </c>
      <c r="DG8" t="s">
        <v>120</v>
      </c>
      <c r="DH8" t="s">
        <v>125</v>
      </c>
      <c r="DI8" t="s">
        <v>127</v>
      </c>
      <c r="DJ8" t="s">
        <v>125</v>
      </c>
      <c r="DK8" t="s">
        <v>120</v>
      </c>
      <c r="DL8" t="s">
        <v>120</v>
      </c>
      <c r="DM8" t="s">
        <v>125</v>
      </c>
      <c r="DN8" t="s">
        <v>125</v>
      </c>
      <c r="DO8" t="s">
        <v>125</v>
      </c>
      <c r="DP8" t="s">
        <v>125</v>
      </c>
      <c r="DQ8" t="s">
        <v>125</v>
      </c>
      <c r="DR8" t="s">
        <v>125</v>
      </c>
      <c r="DS8" t="s">
        <v>120</v>
      </c>
      <c r="DT8" t="s">
        <v>120</v>
      </c>
      <c r="DU8" t="s">
        <v>120</v>
      </c>
      <c r="DY8" t="s">
        <v>125</v>
      </c>
      <c r="DZ8" t="s">
        <v>120</v>
      </c>
      <c r="EA8" t="s">
        <v>130</v>
      </c>
      <c r="EB8" t="s">
        <v>131</v>
      </c>
      <c r="EC8" t="s">
        <v>120</v>
      </c>
      <c r="ED8" t="s">
        <v>120</v>
      </c>
      <c r="EI8" t="s">
        <v>120</v>
      </c>
    </row>
    <row r="9" spans="1:141" s="10" customFormat="1" x14ac:dyDescent="0.25">
      <c r="A9" s="10">
        <v>432</v>
      </c>
      <c r="B9" s="10" t="s">
        <v>154</v>
      </c>
      <c r="C9" s="10">
        <v>2009</v>
      </c>
      <c r="D9" s="10" t="s">
        <v>119</v>
      </c>
      <c r="E9" s="10" t="s">
        <v>121</v>
      </c>
      <c r="G9" s="11"/>
      <c r="H9" s="10" t="s">
        <v>121</v>
      </c>
      <c r="I9" s="10" t="s">
        <v>120</v>
      </c>
      <c r="J9" s="10" t="s">
        <v>120</v>
      </c>
      <c r="K9" s="10" t="s">
        <v>120</v>
      </c>
      <c r="L9" s="10" t="s">
        <v>120</v>
      </c>
      <c r="M9" s="12" t="s">
        <v>120</v>
      </c>
      <c r="N9" s="10">
        <v>432</v>
      </c>
      <c r="O9" s="10" t="s">
        <v>155</v>
      </c>
      <c r="P9" s="10">
        <v>180</v>
      </c>
      <c r="Q9" s="10" t="s">
        <v>138</v>
      </c>
      <c r="R9" s="10" t="s">
        <v>123</v>
      </c>
      <c r="S9" s="11" t="s">
        <v>120</v>
      </c>
      <c r="T9" s="10" t="s">
        <v>120</v>
      </c>
      <c r="U9" s="10" t="s">
        <v>120</v>
      </c>
      <c r="Y9" s="10" t="s">
        <v>140</v>
      </c>
      <c r="Z9" s="10" t="s">
        <v>120</v>
      </c>
      <c r="AA9" s="10" t="s">
        <v>120</v>
      </c>
      <c r="AB9" s="10" t="s">
        <v>120</v>
      </c>
      <c r="AE9" s="10" t="s">
        <v>120</v>
      </c>
      <c r="AG9" s="10" t="s">
        <v>128</v>
      </c>
      <c r="AH9" s="10" t="s">
        <v>128</v>
      </c>
      <c r="AI9" s="10" t="s">
        <v>127</v>
      </c>
      <c r="AJ9" s="10" t="s">
        <v>127</v>
      </c>
      <c r="AK9" s="10" t="s">
        <v>127</v>
      </c>
      <c r="AN9" s="10" t="s">
        <v>127</v>
      </c>
      <c r="AO9" s="10" t="s">
        <v>128</v>
      </c>
      <c r="AR9" s="10" t="s">
        <v>127</v>
      </c>
      <c r="AT9" s="10" t="s">
        <v>127</v>
      </c>
      <c r="AV9" s="10" t="s">
        <v>127</v>
      </c>
      <c r="AX9" s="10" t="s">
        <v>121</v>
      </c>
      <c r="BE9" s="10" t="s">
        <v>120</v>
      </c>
      <c r="BF9" s="10" t="s">
        <v>120</v>
      </c>
      <c r="BG9" s="10" t="s">
        <v>128</v>
      </c>
      <c r="BH9" s="10" t="s">
        <v>127</v>
      </c>
      <c r="BI9" s="10" t="s">
        <v>120</v>
      </c>
      <c r="BJ9" s="10" t="s">
        <v>128</v>
      </c>
      <c r="BK9" s="10" t="s">
        <v>128</v>
      </c>
      <c r="BL9" s="10" t="s">
        <v>120</v>
      </c>
      <c r="BM9" s="10" t="s">
        <v>156</v>
      </c>
      <c r="BN9" s="12">
        <v>40134</v>
      </c>
      <c r="BO9" s="10" t="s">
        <v>126</v>
      </c>
      <c r="BP9" s="12">
        <v>40135</v>
      </c>
      <c r="BQ9" s="10" t="s">
        <v>120</v>
      </c>
      <c r="BR9" s="10" t="s">
        <v>142</v>
      </c>
      <c r="BS9" s="10" t="s">
        <v>127</v>
      </c>
      <c r="BT9" s="10" t="s">
        <v>127</v>
      </c>
      <c r="BU9" s="10" t="s">
        <v>127</v>
      </c>
      <c r="BV9" s="10" t="s">
        <v>128</v>
      </c>
      <c r="BW9" s="10" t="s">
        <v>128</v>
      </c>
      <c r="BX9" s="32" t="s">
        <v>125</v>
      </c>
      <c r="BY9" s="10" t="s">
        <v>127</v>
      </c>
      <c r="BZ9" s="10" t="s">
        <v>147</v>
      </c>
      <c r="CA9" s="10" t="s">
        <v>125</v>
      </c>
      <c r="CB9" s="10" t="s">
        <v>120</v>
      </c>
      <c r="CC9" s="10" t="s">
        <v>128</v>
      </c>
      <c r="CD9" s="10" t="s">
        <v>120</v>
      </c>
      <c r="CE9" s="10" t="s">
        <v>127</v>
      </c>
      <c r="CF9" s="10" t="s">
        <v>120</v>
      </c>
      <c r="CG9" s="12"/>
      <c r="CH9" s="10">
        <v>38.200000000000003</v>
      </c>
      <c r="CI9" s="10" t="s">
        <v>142</v>
      </c>
      <c r="CJ9" s="10" t="s">
        <v>127</v>
      </c>
      <c r="CK9" s="10" t="s">
        <v>120</v>
      </c>
      <c r="CL9" s="10">
        <v>60</v>
      </c>
      <c r="CM9" s="10" t="s">
        <v>157</v>
      </c>
      <c r="CN9" s="10" t="s">
        <v>158</v>
      </c>
      <c r="CO9" s="10" t="s">
        <v>120</v>
      </c>
      <c r="CP9" s="10" t="s">
        <v>159</v>
      </c>
      <c r="CQ9" s="10" t="s">
        <v>127</v>
      </c>
      <c r="CR9" s="10" t="s">
        <v>120</v>
      </c>
      <c r="CT9" s="10" t="s">
        <v>125</v>
      </c>
      <c r="CU9" s="10" t="s">
        <v>142</v>
      </c>
      <c r="CV9" s="10" t="s">
        <v>127</v>
      </c>
      <c r="CW9" s="10" t="s">
        <v>120</v>
      </c>
      <c r="CX9" s="10" t="s">
        <v>120</v>
      </c>
      <c r="CY9" s="10" t="s">
        <v>120</v>
      </c>
      <c r="CZ9" s="10" t="s">
        <v>120</v>
      </c>
      <c r="DA9" s="10" t="s">
        <v>127</v>
      </c>
      <c r="DB9" s="10" t="s">
        <v>128</v>
      </c>
      <c r="DC9" s="10" t="s">
        <v>125</v>
      </c>
      <c r="DE9" s="10" t="s">
        <v>120</v>
      </c>
      <c r="DF9" s="10" t="s">
        <v>120</v>
      </c>
      <c r="DG9" s="10" t="s">
        <v>120</v>
      </c>
      <c r="DH9" s="10" t="s">
        <v>125</v>
      </c>
      <c r="DI9" s="10" t="s">
        <v>127</v>
      </c>
      <c r="DJ9" s="10" t="s">
        <v>120</v>
      </c>
      <c r="DK9" s="10" t="s">
        <v>120</v>
      </c>
      <c r="DL9" s="10" t="s">
        <v>120</v>
      </c>
      <c r="DM9" s="10" t="s">
        <v>120</v>
      </c>
      <c r="DN9" s="10" t="s">
        <v>120</v>
      </c>
      <c r="DO9" s="10" t="s">
        <v>120</v>
      </c>
      <c r="DP9" s="10" t="s">
        <v>120</v>
      </c>
      <c r="DQ9" s="10" t="s">
        <v>120</v>
      </c>
      <c r="DR9" s="10" t="s">
        <v>120</v>
      </c>
      <c r="DS9" s="10" t="s">
        <v>120</v>
      </c>
      <c r="DT9" s="10" t="s">
        <v>120</v>
      </c>
      <c r="DU9" s="10" t="s">
        <v>120</v>
      </c>
      <c r="DY9" s="10" t="s">
        <v>128</v>
      </c>
      <c r="DZ9" s="10">
        <v>1</v>
      </c>
      <c r="EA9" s="10" t="s">
        <v>149</v>
      </c>
      <c r="EB9" s="10" t="s">
        <v>131</v>
      </c>
      <c r="EC9" s="10" t="s">
        <v>120</v>
      </c>
      <c r="ED9" s="10" t="s">
        <v>120</v>
      </c>
      <c r="EG9" s="10" t="s">
        <v>126</v>
      </c>
      <c r="EH9" s="10">
        <v>40135</v>
      </c>
      <c r="EI9" s="10" t="s">
        <v>120</v>
      </c>
    </row>
    <row r="10" spans="1:141" x14ac:dyDescent="0.25">
      <c r="A10">
        <v>611</v>
      </c>
      <c r="B10" t="s">
        <v>160</v>
      </c>
      <c r="C10">
        <v>2009</v>
      </c>
      <c r="D10" t="s">
        <v>119</v>
      </c>
      <c r="E10" t="s">
        <v>121</v>
      </c>
      <c r="F10">
        <v>23210</v>
      </c>
      <c r="G10" s="7" t="s">
        <v>161</v>
      </c>
      <c r="H10" t="s">
        <v>121</v>
      </c>
      <c r="I10" t="s">
        <v>120</v>
      </c>
      <c r="J10" t="s">
        <v>120</v>
      </c>
      <c r="K10" t="s">
        <v>120</v>
      </c>
      <c r="L10" t="s">
        <v>120</v>
      </c>
      <c r="M10" s="4" t="s">
        <v>120</v>
      </c>
      <c r="N10">
        <v>611</v>
      </c>
      <c r="P10">
        <v>168</v>
      </c>
      <c r="Q10" t="s">
        <v>138</v>
      </c>
      <c r="R10" t="s">
        <v>123</v>
      </c>
      <c r="S10" s="7" t="s">
        <v>120</v>
      </c>
      <c r="T10" t="s">
        <v>120</v>
      </c>
      <c r="U10" t="s">
        <v>120</v>
      </c>
      <c r="Y10" t="s">
        <v>162</v>
      </c>
      <c r="Z10" t="s">
        <v>120</v>
      </c>
      <c r="AA10" t="s">
        <v>120</v>
      </c>
      <c r="AB10" t="s">
        <v>128</v>
      </c>
      <c r="AE10" t="s">
        <v>120</v>
      </c>
      <c r="AG10" t="s">
        <v>128</v>
      </c>
      <c r="AH10" t="s">
        <v>128</v>
      </c>
      <c r="AI10" t="s">
        <v>127</v>
      </c>
      <c r="AJ10" t="s">
        <v>127</v>
      </c>
      <c r="AK10" t="s">
        <v>127</v>
      </c>
      <c r="AL10" t="s">
        <v>127</v>
      </c>
      <c r="AN10" t="s">
        <v>127</v>
      </c>
      <c r="AO10" t="s">
        <v>127</v>
      </c>
      <c r="AP10" t="s">
        <v>163</v>
      </c>
      <c r="AR10" t="s">
        <v>127</v>
      </c>
      <c r="AT10" t="s">
        <v>127</v>
      </c>
      <c r="AV10" t="s">
        <v>127</v>
      </c>
      <c r="AX10" t="s">
        <v>121</v>
      </c>
      <c r="AZ10">
        <v>23210</v>
      </c>
      <c r="BA10" t="s">
        <v>164</v>
      </c>
      <c r="BE10" t="s">
        <v>120</v>
      </c>
      <c r="BF10" t="s">
        <v>120</v>
      </c>
      <c r="BG10" t="s">
        <v>127</v>
      </c>
      <c r="BH10" t="s">
        <v>128</v>
      </c>
      <c r="BI10" t="s">
        <v>120</v>
      </c>
      <c r="BJ10" t="s">
        <v>128</v>
      </c>
      <c r="BK10" t="s">
        <v>128</v>
      </c>
      <c r="BL10" t="s">
        <v>120</v>
      </c>
      <c r="BM10" t="s">
        <v>156</v>
      </c>
      <c r="BN10" s="4">
        <v>40193</v>
      </c>
      <c r="BO10" t="s">
        <v>126</v>
      </c>
      <c r="BP10" s="4">
        <v>40201</v>
      </c>
      <c r="BQ10" t="s">
        <v>120</v>
      </c>
      <c r="BR10" t="s">
        <v>142</v>
      </c>
      <c r="BS10" t="s">
        <v>127</v>
      </c>
      <c r="BT10" t="s">
        <v>128</v>
      </c>
      <c r="BU10" t="s">
        <v>128</v>
      </c>
      <c r="BV10" t="s">
        <v>128</v>
      </c>
      <c r="BW10" t="s">
        <v>128</v>
      </c>
      <c r="BX10" s="39" t="s">
        <v>120</v>
      </c>
      <c r="BY10" t="s">
        <v>128</v>
      </c>
      <c r="BZ10" t="s">
        <v>120</v>
      </c>
      <c r="CA10" t="s">
        <v>128</v>
      </c>
      <c r="CB10" t="s">
        <v>120</v>
      </c>
      <c r="CC10" t="s">
        <v>128</v>
      </c>
      <c r="CD10" t="s">
        <v>120</v>
      </c>
      <c r="CE10" t="s">
        <v>127</v>
      </c>
      <c r="CF10" t="s">
        <v>120</v>
      </c>
      <c r="CG10" s="4"/>
      <c r="CH10">
        <v>37.799999999999997</v>
      </c>
      <c r="CI10" t="s">
        <v>142</v>
      </c>
      <c r="CJ10" t="s">
        <v>120</v>
      </c>
      <c r="CK10" t="s">
        <v>120</v>
      </c>
      <c r="CL10" t="s">
        <v>120</v>
      </c>
      <c r="CM10" t="s">
        <v>120</v>
      </c>
      <c r="CN10" t="s">
        <v>120</v>
      </c>
      <c r="CO10" t="s">
        <v>120</v>
      </c>
      <c r="CP10" t="s">
        <v>165</v>
      </c>
      <c r="CQ10" t="s">
        <v>127</v>
      </c>
      <c r="CR10" t="s">
        <v>120</v>
      </c>
      <c r="CT10" t="s">
        <v>125</v>
      </c>
      <c r="CU10" t="s">
        <v>142</v>
      </c>
      <c r="CV10" t="s">
        <v>120</v>
      </c>
      <c r="CW10" t="s">
        <v>120</v>
      </c>
      <c r="CX10" t="s">
        <v>120</v>
      </c>
      <c r="CY10" t="s">
        <v>120</v>
      </c>
      <c r="CZ10" t="s">
        <v>120</v>
      </c>
      <c r="DA10" t="s">
        <v>120</v>
      </c>
      <c r="DB10" t="s">
        <v>120</v>
      </c>
      <c r="DC10" t="s">
        <v>120</v>
      </c>
      <c r="DE10" t="s">
        <v>120</v>
      </c>
      <c r="DF10" t="s">
        <v>120</v>
      </c>
      <c r="DG10" t="s">
        <v>120</v>
      </c>
      <c r="DH10" t="s">
        <v>120</v>
      </c>
      <c r="DI10" t="s">
        <v>127</v>
      </c>
      <c r="DJ10" t="s">
        <v>127</v>
      </c>
      <c r="DK10" t="s">
        <v>120</v>
      </c>
      <c r="DL10" t="s">
        <v>120</v>
      </c>
      <c r="DM10" t="s">
        <v>120</v>
      </c>
      <c r="DN10" t="s">
        <v>120</v>
      </c>
      <c r="DO10" t="s">
        <v>120</v>
      </c>
      <c r="DP10" t="s">
        <v>127</v>
      </c>
      <c r="DQ10" t="s">
        <v>120</v>
      </c>
      <c r="DR10" t="s">
        <v>127</v>
      </c>
      <c r="DS10" t="s">
        <v>120</v>
      </c>
      <c r="DT10" t="s">
        <v>120</v>
      </c>
      <c r="DU10" t="s">
        <v>120</v>
      </c>
      <c r="DY10" t="s">
        <v>127</v>
      </c>
      <c r="DZ10">
        <v>8</v>
      </c>
      <c r="EA10" t="s">
        <v>130</v>
      </c>
      <c r="EB10" t="s">
        <v>131</v>
      </c>
      <c r="EC10" t="s">
        <v>120</v>
      </c>
      <c r="ED10" t="s">
        <v>120</v>
      </c>
      <c r="EG10" t="s">
        <v>126</v>
      </c>
      <c r="EH10">
        <v>40201</v>
      </c>
      <c r="EI10" t="s">
        <v>120</v>
      </c>
    </row>
    <row r="11" spans="1:141" x14ac:dyDescent="0.25">
      <c r="A11">
        <v>612</v>
      </c>
      <c r="B11" t="s">
        <v>166</v>
      </c>
      <c r="C11">
        <v>2009</v>
      </c>
      <c r="D11" t="s">
        <v>119</v>
      </c>
      <c r="E11" t="s">
        <v>121</v>
      </c>
      <c r="F11">
        <v>23210</v>
      </c>
      <c r="G11" s="7" t="s">
        <v>161</v>
      </c>
      <c r="H11" t="s">
        <v>121</v>
      </c>
      <c r="I11" t="s">
        <v>120</v>
      </c>
      <c r="J11" t="s">
        <v>120</v>
      </c>
      <c r="K11" t="s">
        <v>120</v>
      </c>
      <c r="L11" t="s">
        <v>120</v>
      </c>
      <c r="M11" s="4" t="s">
        <v>120</v>
      </c>
      <c r="N11">
        <v>612</v>
      </c>
      <c r="P11">
        <v>8</v>
      </c>
      <c r="Q11" t="s">
        <v>167</v>
      </c>
      <c r="R11" t="s">
        <v>123</v>
      </c>
      <c r="S11" s="7" t="s">
        <v>120</v>
      </c>
      <c r="T11" t="s">
        <v>120</v>
      </c>
      <c r="U11" t="s">
        <v>120</v>
      </c>
      <c r="Y11" t="s">
        <v>162</v>
      </c>
      <c r="Z11" t="s">
        <v>120</v>
      </c>
      <c r="AA11" t="s">
        <v>120</v>
      </c>
      <c r="AB11" t="s">
        <v>128</v>
      </c>
      <c r="AE11" t="s">
        <v>120</v>
      </c>
      <c r="AG11" t="s">
        <v>128</v>
      </c>
      <c r="AH11" t="s">
        <v>128</v>
      </c>
      <c r="AI11" t="s">
        <v>127</v>
      </c>
      <c r="AJ11" t="s">
        <v>127</v>
      </c>
      <c r="AK11" t="s">
        <v>127</v>
      </c>
      <c r="AL11" t="s">
        <v>127</v>
      </c>
      <c r="AN11" t="s">
        <v>127</v>
      </c>
      <c r="AO11" t="s">
        <v>127</v>
      </c>
      <c r="AP11" t="s">
        <v>163</v>
      </c>
      <c r="AR11" t="s">
        <v>127</v>
      </c>
      <c r="AT11" t="s">
        <v>127</v>
      </c>
      <c r="AV11" t="s">
        <v>127</v>
      </c>
      <c r="AX11" t="s">
        <v>121</v>
      </c>
      <c r="AZ11">
        <v>23210</v>
      </c>
      <c r="BA11" t="s">
        <v>164</v>
      </c>
      <c r="BE11" t="s">
        <v>120</v>
      </c>
      <c r="BF11" t="s">
        <v>120</v>
      </c>
      <c r="BG11" t="s">
        <v>127</v>
      </c>
      <c r="BH11" t="s">
        <v>128</v>
      </c>
      <c r="BI11" t="s">
        <v>120</v>
      </c>
      <c r="BJ11" t="s">
        <v>128</v>
      </c>
      <c r="BK11" t="s">
        <v>128</v>
      </c>
      <c r="BL11" t="s">
        <v>120</v>
      </c>
      <c r="BM11" t="s">
        <v>156</v>
      </c>
      <c r="BN11" s="4">
        <v>40193</v>
      </c>
      <c r="BO11" t="s">
        <v>126</v>
      </c>
      <c r="BP11" s="4">
        <v>40201</v>
      </c>
      <c r="BQ11" t="s">
        <v>120</v>
      </c>
      <c r="BR11" t="s">
        <v>142</v>
      </c>
      <c r="BS11" t="s">
        <v>127</v>
      </c>
      <c r="BT11" t="s">
        <v>128</v>
      </c>
      <c r="BU11" t="s">
        <v>128</v>
      </c>
      <c r="BV11" t="s">
        <v>128</v>
      </c>
      <c r="BW11" t="s">
        <v>128</v>
      </c>
      <c r="BX11" s="39" t="s">
        <v>120</v>
      </c>
      <c r="BY11" t="s">
        <v>128</v>
      </c>
      <c r="BZ11" t="s">
        <v>147</v>
      </c>
      <c r="CA11" t="s">
        <v>128</v>
      </c>
      <c r="CB11" t="s">
        <v>120</v>
      </c>
      <c r="CC11" t="s">
        <v>128</v>
      </c>
      <c r="CD11" t="s">
        <v>120</v>
      </c>
      <c r="CE11" t="s">
        <v>127</v>
      </c>
      <c r="CF11" t="s">
        <v>120</v>
      </c>
      <c r="CG11" s="4"/>
      <c r="CH11">
        <v>37</v>
      </c>
      <c r="CI11" t="s">
        <v>142</v>
      </c>
      <c r="CJ11" t="s">
        <v>120</v>
      </c>
      <c r="CK11" t="s">
        <v>120</v>
      </c>
      <c r="CL11" t="s">
        <v>120</v>
      </c>
      <c r="CM11" t="s">
        <v>120</v>
      </c>
      <c r="CN11" t="s">
        <v>120</v>
      </c>
      <c r="CO11" t="s">
        <v>120</v>
      </c>
      <c r="CP11" t="s">
        <v>165</v>
      </c>
      <c r="CQ11" t="s">
        <v>127</v>
      </c>
      <c r="CR11" t="s">
        <v>120</v>
      </c>
      <c r="CT11" t="s">
        <v>125</v>
      </c>
      <c r="CU11" t="s">
        <v>142</v>
      </c>
      <c r="CV11" t="s">
        <v>120</v>
      </c>
      <c r="CW11" t="s">
        <v>120</v>
      </c>
      <c r="CX11" t="s">
        <v>120</v>
      </c>
      <c r="CY11" t="s">
        <v>120</v>
      </c>
      <c r="CZ11" t="s">
        <v>120</v>
      </c>
      <c r="DA11" t="s">
        <v>120</v>
      </c>
      <c r="DB11" t="s">
        <v>120</v>
      </c>
      <c r="DC11" t="s">
        <v>120</v>
      </c>
      <c r="DE11" t="s">
        <v>120</v>
      </c>
      <c r="DF11" t="s">
        <v>120</v>
      </c>
      <c r="DG11" t="s">
        <v>120</v>
      </c>
      <c r="DH11" t="s">
        <v>120</v>
      </c>
      <c r="DI11" t="s">
        <v>127</v>
      </c>
      <c r="DJ11" t="s">
        <v>127</v>
      </c>
      <c r="DK11" t="s">
        <v>120</v>
      </c>
      <c r="DL11" t="s">
        <v>120</v>
      </c>
      <c r="DM11" t="s">
        <v>120</v>
      </c>
      <c r="DN11" t="s">
        <v>120</v>
      </c>
      <c r="DO11" t="s">
        <v>120</v>
      </c>
      <c r="DP11" t="s">
        <v>127</v>
      </c>
      <c r="DQ11" t="s">
        <v>120</v>
      </c>
      <c r="DR11" t="s">
        <v>127</v>
      </c>
      <c r="DS11" t="s">
        <v>120</v>
      </c>
      <c r="DT11" t="s">
        <v>120</v>
      </c>
      <c r="DU11" t="s">
        <v>120</v>
      </c>
      <c r="DY11" t="s">
        <v>127</v>
      </c>
      <c r="DZ11">
        <v>8</v>
      </c>
      <c r="EA11" t="s">
        <v>130</v>
      </c>
      <c r="EB11" t="s">
        <v>131</v>
      </c>
      <c r="EC11" t="s">
        <v>120</v>
      </c>
      <c r="ED11" t="s">
        <v>120</v>
      </c>
      <c r="EG11" t="s">
        <v>126</v>
      </c>
      <c r="EH11">
        <v>40201</v>
      </c>
      <c r="EI11" t="s">
        <v>120</v>
      </c>
    </row>
    <row r="12" spans="1:141" s="13" customFormat="1" x14ac:dyDescent="0.25">
      <c r="A12" s="13">
        <v>808</v>
      </c>
      <c r="B12" s="13" t="s">
        <v>168</v>
      </c>
      <c r="C12" s="13">
        <v>2010</v>
      </c>
      <c r="D12" s="13" t="s">
        <v>119</v>
      </c>
      <c r="E12" s="13" t="s">
        <v>121</v>
      </c>
      <c r="G12" s="14"/>
      <c r="H12" s="13" t="s">
        <v>121</v>
      </c>
      <c r="I12" s="13" t="s">
        <v>120</v>
      </c>
      <c r="J12" s="13" t="s">
        <v>120</v>
      </c>
      <c r="K12" s="13" t="s">
        <v>120</v>
      </c>
      <c r="L12" s="13" t="s">
        <v>120</v>
      </c>
      <c r="M12" s="12" t="s">
        <v>120</v>
      </c>
      <c r="N12" s="13">
        <v>808</v>
      </c>
      <c r="O12" s="13" t="s">
        <v>169</v>
      </c>
      <c r="P12" s="13">
        <v>180</v>
      </c>
      <c r="Q12" s="13" t="s">
        <v>138</v>
      </c>
      <c r="R12" s="13" t="s">
        <v>123</v>
      </c>
      <c r="S12" s="14" t="s">
        <v>139</v>
      </c>
      <c r="T12" s="13" t="s">
        <v>120</v>
      </c>
      <c r="U12" s="13" t="s">
        <v>120</v>
      </c>
      <c r="Y12" s="13" t="s">
        <v>140</v>
      </c>
      <c r="Z12" s="13" t="s">
        <v>120</v>
      </c>
      <c r="AA12" s="13" t="s">
        <v>120</v>
      </c>
      <c r="AB12" s="13" t="s">
        <v>120</v>
      </c>
      <c r="AE12" s="13" t="s">
        <v>120</v>
      </c>
      <c r="AG12" s="13" t="s">
        <v>128</v>
      </c>
      <c r="AH12" s="13" t="s">
        <v>128</v>
      </c>
      <c r="AI12" s="13" t="s">
        <v>127</v>
      </c>
      <c r="AJ12" s="13" t="s">
        <v>127</v>
      </c>
      <c r="AK12" s="13" t="s">
        <v>127</v>
      </c>
      <c r="AL12" s="13" t="s">
        <v>127</v>
      </c>
      <c r="AO12" s="13" t="s">
        <v>128</v>
      </c>
      <c r="AR12" s="13" t="s">
        <v>127</v>
      </c>
      <c r="AS12" s="13" t="s">
        <v>127</v>
      </c>
      <c r="AU12" s="13" t="s">
        <v>127</v>
      </c>
      <c r="AX12" s="13" t="s">
        <v>121</v>
      </c>
      <c r="BE12" s="13" t="s">
        <v>120</v>
      </c>
      <c r="BF12" s="13" t="s">
        <v>120</v>
      </c>
      <c r="BG12" s="13" t="s">
        <v>128</v>
      </c>
      <c r="BH12" s="13" t="s">
        <v>128</v>
      </c>
      <c r="BI12" s="13" t="s">
        <v>120</v>
      </c>
      <c r="BJ12" s="13" t="s">
        <v>127</v>
      </c>
      <c r="BK12" s="13" t="s">
        <v>127</v>
      </c>
      <c r="BL12" s="13" t="s">
        <v>120</v>
      </c>
      <c r="BM12" s="13" t="s">
        <v>156</v>
      </c>
      <c r="BN12" s="12">
        <v>40520</v>
      </c>
      <c r="BO12" s="13" t="s">
        <v>126</v>
      </c>
      <c r="BP12" s="12">
        <v>40522</v>
      </c>
      <c r="BQ12" s="13" t="s">
        <v>120</v>
      </c>
      <c r="BR12" s="13" t="s">
        <v>142</v>
      </c>
      <c r="BS12" s="13" t="s">
        <v>127</v>
      </c>
      <c r="BT12" s="13" t="s">
        <v>128</v>
      </c>
      <c r="BU12" s="13" t="s">
        <v>128</v>
      </c>
      <c r="BV12" s="13" t="s">
        <v>128</v>
      </c>
      <c r="BW12" s="13" t="s">
        <v>128</v>
      </c>
      <c r="BX12" s="32" t="s">
        <v>120</v>
      </c>
      <c r="BY12" s="13" t="s">
        <v>128</v>
      </c>
      <c r="BZ12" s="13" t="s">
        <v>147</v>
      </c>
      <c r="CA12" s="13" t="s">
        <v>128</v>
      </c>
      <c r="CB12" s="13" t="s">
        <v>120</v>
      </c>
      <c r="CC12" s="13" t="s">
        <v>127</v>
      </c>
      <c r="CD12" s="13" t="s">
        <v>120</v>
      </c>
      <c r="CE12" s="13" t="s">
        <v>127</v>
      </c>
      <c r="CF12" s="13" t="s">
        <v>120</v>
      </c>
      <c r="CG12" s="12"/>
      <c r="CH12" s="13">
        <v>35.799999999999997</v>
      </c>
      <c r="CI12" s="13" t="s">
        <v>129</v>
      </c>
      <c r="CJ12" s="13" t="s">
        <v>127</v>
      </c>
      <c r="CK12" s="13" t="s">
        <v>120</v>
      </c>
      <c r="CL12" s="13">
        <v>64</v>
      </c>
      <c r="CM12" s="13" t="s">
        <v>157</v>
      </c>
      <c r="CN12" s="13" t="s">
        <v>120</v>
      </c>
      <c r="CO12" s="13" t="s">
        <v>120</v>
      </c>
      <c r="CP12" s="13" t="s">
        <v>120</v>
      </c>
      <c r="CQ12" s="13" t="s">
        <v>127</v>
      </c>
      <c r="CR12" s="13" t="s">
        <v>120</v>
      </c>
      <c r="CS12" s="13">
        <v>20</v>
      </c>
      <c r="CT12" s="13" t="s">
        <v>170</v>
      </c>
      <c r="CU12" s="13" t="s">
        <v>142</v>
      </c>
      <c r="CV12" s="13" t="s">
        <v>120</v>
      </c>
      <c r="CW12" s="13" t="s">
        <v>120</v>
      </c>
      <c r="CX12" s="13" t="s">
        <v>120</v>
      </c>
      <c r="CY12" s="13" t="s">
        <v>120</v>
      </c>
      <c r="CZ12" s="13" t="s">
        <v>120</v>
      </c>
      <c r="DA12" s="13" t="s">
        <v>120</v>
      </c>
      <c r="DB12" s="13" t="s">
        <v>120</v>
      </c>
      <c r="DC12" s="13" t="s">
        <v>120</v>
      </c>
      <c r="DE12" s="13" t="s">
        <v>120</v>
      </c>
      <c r="DF12" s="13" t="s">
        <v>120</v>
      </c>
      <c r="DG12" s="13" t="s">
        <v>120</v>
      </c>
      <c r="DH12" s="13" t="s">
        <v>120</v>
      </c>
      <c r="DI12" s="13" t="s">
        <v>127</v>
      </c>
      <c r="DJ12" s="13" t="s">
        <v>120</v>
      </c>
      <c r="DK12" s="13" t="s">
        <v>120</v>
      </c>
      <c r="DL12" s="13" t="s">
        <v>120</v>
      </c>
      <c r="DM12" s="13" t="s">
        <v>120</v>
      </c>
      <c r="DN12" s="13" t="s">
        <v>120</v>
      </c>
      <c r="DO12" s="13" t="s">
        <v>127</v>
      </c>
      <c r="DP12" s="13" t="s">
        <v>127</v>
      </c>
      <c r="DQ12" s="13" t="s">
        <v>120</v>
      </c>
      <c r="DR12" s="13" t="s">
        <v>120</v>
      </c>
      <c r="DS12" s="13" t="s">
        <v>120</v>
      </c>
      <c r="DT12" s="13" t="s">
        <v>120</v>
      </c>
      <c r="DU12" s="13" t="s">
        <v>120</v>
      </c>
      <c r="DY12" s="13" t="s">
        <v>120</v>
      </c>
      <c r="DZ12" s="13">
        <v>2.2000000000000002</v>
      </c>
      <c r="EA12" s="13" t="s">
        <v>149</v>
      </c>
      <c r="EB12" s="13" t="s">
        <v>131</v>
      </c>
      <c r="EC12" s="13" t="s">
        <v>120</v>
      </c>
      <c r="ED12" s="13" t="s">
        <v>120</v>
      </c>
      <c r="EG12" s="13" t="s">
        <v>126</v>
      </c>
      <c r="EH12" s="13">
        <v>40522</v>
      </c>
      <c r="EI12" s="13" t="s">
        <v>120</v>
      </c>
    </row>
    <row r="13" spans="1:141" x14ac:dyDescent="0.25">
      <c r="A13">
        <v>840</v>
      </c>
      <c r="B13" t="s">
        <v>171</v>
      </c>
      <c r="C13">
        <v>2011</v>
      </c>
      <c r="D13" t="s">
        <v>172</v>
      </c>
      <c r="E13" t="s">
        <v>121</v>
      </c>
      <c r="F13" t="s">
        <v>173</v>
      </c>
      <c r="G13" s="7" t="s">
        <v>174</v>
      </c>
      <c r="H13" t="s">
        <v>121</v>
      </c>
      <c r="I13" t="s">
        <v>120</v>
      </c>
      <c r="J13" t="s">
        <v>120</v>
      </c>
      <c r="K13" t="s">
        <v>120</v>
      </c>
      <c r="L13" t="s">
        <v>120</v>
      </c>
      <c r="M13" s="4" t="s">
        <v>120</v>
      </c>
      <c r="N13">
        <v>840</v>
      </c>
      <c r="P13">
        <v>15</v>
      </c>
      <c r="Q13" t="s">
        <v>120</v>
      </c>
      <c r="R13" t="s">
        <v>123</v>
      </c>
      <c r="S13" s="7" t="s">
        <v>120</v>
      </c>
      <c r="T13" t="s">
        <v>127</v>
      </c>
      <c r="U13" t="s">
        <v>120</v>
      </c>
      <c r="Y13" t="s">
        <v>140</v>
      </c>
      <c r="Z13" t="s">
        <v>120</v>
      </c>
      <c r="AA13" t="s">
        <v>120</v>
      </c>
      <c r="AB13" t="s">
        <v>120</v>
      </c>
      <c r="AE13" t="s">
        <v>120</v>
      </c>
      <c r="AG13" t="s">
        <v>120</v>
      </c>
      <c r="AI13" t="s">
        <v>120</v>
      </c>
      <c r="AJ13" t="s">
        <v>120</v>
      </c>
      <c r="AK13" t="s">
        <v>120</v>
      </c>
      <c r="AL13" t="s">
        <v>120</v>
      </c>
      <c r="AO13" t="s">
        <v>120</v>
      </c>
      <c r="AP13" t="s">
        <v>120</v>
      </c>
      <c r="AR13" t="s">
        <v>120</v>
      </c>
      <c r="AS13" t="s">
        <v>120</v>
      </c>
      <c r="AX13" t="s">
        <v>121</v>
      </c>
      <c r="AZ13" t="s">
        <v>173</v>
      </c>
      <c r="BE13" t="s">
        <v>120</v>
      </c>
      <c r="BF13" t="s">
        <v>120</v>
      </c>
      <c r="BG13" t="s">
        <v>120</v>
      </c>
      <c r="BH13" t="s">
        <v>120</v>
      </c>
      <c r="BI13" t="s">
        <v>120</v>
      </c>
      <c r="BJ13" t="s">
        <v>120</v>
      </c>
      <c r="BK13" t="s">
        <v>120</v>
      </c>
      <c r="BL13" t="s">
        <v>120</v>
      </c>
      <c r="BM13" t="s">
        <v>120</v>
      </c>
      <c r="BN13" s="4" t="s">
        <v>120</v>
      </c>
      <c r="BO13" t="s">
        <v>120</v>
      </c>
      <c r="BP13" s="4" t="s">
        <v>120</v>
      </c>
      <c r="BQ13" t="s">
        <v>120</v>
      </c>
      <c r="BR13" t="s">
        <v>120</v>
      </c>
      <c r="BS13" t="s">
        <v>120</v>
      </c>
      <c r="BT13" t="s">
        <v>120</v>
      </c>
      <c r="BU13" t="s">
        <v>120</v>
      </c>
      <c r="BV13" t="s">
        <v>127</v>
      </c>
      <c r="BW13" t="s">
        <v>120</v>
      </c>
      <c r="BX13" s="39" t="s">
        <v>120</v>
      </c>
      <c r="BY13" t="s">
        <v>128</v>
      </c>
      <c r="BZ13" t="s">
        <v>175</v>
      </c>
      <c r="CA13" t="s">
        <v>120</v>
      </c>
      <c r="CB13" t="s">
        <v>120</v>
      </c>
      <c r="CC13" t="s">
        <v>120</v>
      </c>
      <c r="CD13" t="s">
        <v>120</v>
      </c>
      <c r="CE13" t="s">
        <v>120</v>
      </c>
      <c r="CF13" t="s">
        <v>120</v>
      </c>
      <c r="CG13" s="4"/>
      <c r="CH13" t="s">
        <v>120</v>
      </c>
      <c r="CI13" t="s">
        <v>120</v>
      </c>
      <c r="CJ13" t="s">
        <v>120</v>
      </c>
      <c r="CK13" t="s">
        <v>120</v>
      </c>
      <c r="CL13" t="s">
        <v>120</v>
      </c>
      <c r="CM13" t="s">
        <v>120</v>
      </c>
      <c r="CN13" t="s">
        <v>120</v>
      </c>
      <c r="CO13" t="s">
        <v>120</v>
      </c>
      <c r="CP13" t="s">
        <v>120</v>
      </c>
      <c r="CQ13" t="s">
        <v>120</v>
      </c>
      <c r="CR13" t="s">
        <v>120</v>
      </c>
      <c r="CS13" t="s">
        <v>120</v>
      </c>
      <c r="CT13" t="s">
        <v>120</v>
      </c>
      <c r="CU13" t="s">
        <v>120</v>
      </c>
      <c r="CV13" t="s">
        <v>120</v>
      </c>
      <c r="CW13" t="s">
        <v>120</v>
      </c>
      <c r="CX13" t="s">
        <v>120</v>
      </c>
      <c r="CY13" t="s">
        <v>120</v>
      </c>
      <c r="CZ13" t="s">
        <v>120</v>
      </c>
      <c r="DA13" t="s">
        <v>120</v>
      </c>
      <c r="DB13" t="s">
        <v>120</v>
      </c>
      <c r="DC13" t="s">
        <v>120</v>
      </c>
      <c r="DE13" t="s">
        <v>120</v>
      </c>
      <c r="DF13" t="s">
        <v>120</v>
      </c>
      <c r="DG13" t="s">
        <v>120</v>
      </c>
      <c r="DH13" t="s">
        <v>120</v>
      </c>
      <c r="DI13" t="s">
        <v>120</v>
      </c>
      <c r="DJ13" t="s">
        <v>120</v>
      </c>
      <c r="DK13" t="s">
        <v>120</v>
      </c>
      <c r="DL13" t="s">
        <v>120</v>
      </c>
      <c r="DM13" t="s">
        <v>120</v>
      </c>
      <c r="DN13" t="s">
        <v>120</v>
      </c>
      <c r="DO13" t="s">
        <v>120</v>
      </c>
      <c r="DP13" t="s">
        <v>120</v>
      </c>
      <c r="DQ13" t="s">
        <v>120</v>
      </c>
      <c r="DR13" t="s">
        <v>120</v>
      </c>
      <c r="DS13" t="s">
        <v>120</v>
      </c>
      <c r="DT13" t="s">
        <v>120</v>
      </c>
      <c r="DU13" t="s">
        <v>120</v>
      </c>
      <c r="DY13" t="s">
        <v>120</v>
      </c>
      <c r="DZ13" t="s">
        <v>120</v>
      </c>
      <c r="EA13" t="s">
        <v>130</v>
      </c>
      <c r="EB13" t="s">
        <v>131</v>
      </c>
      <c r="EC13" t="s">
        <v>120</v>
      </c>
      <c r="ED13" t="s">
        <v>120</v>
      </c>
      <c r="EI13" t="s">
        <v>120</v>
      </c>
    </row>
    <row r="14" spans="1:141" s="30" customFormat="1" x14ac:dyDescent="0.25">
      <c r="A14" s="30">
        <v>937</v>
      </c>
      <c r="B14" s="30" t="s">
        <v>176</v>
      </c>
      <c r="C14" s="30">
        <v>2011</v>
      </c>
      <c r="D14" s="30" t="s">
        <v>119</v>
      </c>
      <c r="E14" s="30" t="s">
        <v>121</v>
      </c>
      <c r="F14" s="30">
        <v>60250</v>
      </c>
      <c r="G14" s="31" t="s">
        <v>177</v>
      </c>
      <c r="H14" s="30" t="s">
        <v>121</v>
      </c>
      <c r="I14" s="30" t="s">
        <v>120</v>
      </c>
      <c r="J14" s="30" t="s">
        <v>120</v>
      </c>
      <c r="K14" s="30" t="s">
        <v>120</v>
      </c>
      <c r="L14" s="30" t="s">
        <v>120</v>
      </c>
      <c r="M14" s="4" t="s">
        <v>120</v>
      </c>
      <c r="N14" s="30">
        <v>937</v>
      </c>
      <c r="O14" s="30" t="s">
        <v>178</v>
      </c>
      <c r="P14" s="30">
        <v>360</v>
      </c>
      <c r="Q14" s="30" t="s">
        <v>167</v>
      </c>
      <c r="R14" s="30" t="s">
        <v>123</v>
      </c>
      <c r="S14" s="31" t="s">
        <v>120</v>
      </c>
      <c r="T14" s="30" t="s">
        <v>120</v>
      </c>
      <c r="U14" s="30" t="s">
        <v>120</v>
      </c>
      <c r="Y14" s="30" t="s">
        <v>120</v>
      </c>
      <c r="Z14" s="30" t="s">
        <v>120</v>
      </c>
      <c r="AA14" s="30" t="s">
        <v>120</v>
      </c>
      <c r="AB14" s="30" t="s">
        <v>120</v>
      </c>
      <c r="AE14" s="30" t="s">
        <v>120</v>
      </c>
      <c r="AG14" s="30" t="s">
        <v>120</v>
      </c>
      <c r="AI14" s="30" t="s">
        <v>120</v>
      </c>
      <c r="AJ14" s="30" t="s">
        <v>120</v>
      </c>
      <c r="AK14" s="30" t="s">
        <v>120</v>
      </c>
      <c r="AL14" s="30" t="s">
        <v>120</v>
      </c>
      <c r="AO14" s="30" t="s">
        <v>120</v>
      </c>
      <c r="AP14" s="30" t="s">
        <v>120</v>
      </c>
      <c r="AR14" s="30" t="s">
        <v>120</v>
      </c>
      <c r="AS14" s="30" t="s">
        <v>120</v>
      </c>
      <c r="AX14" s="30" t="s">
        <v>121</v>
      </c>
      <c r="AZ14" s="30">
        <v>60250</v>
      </c>
      <c r="BE14" s="30" t="s">
        <v>120</v>
      </c>
      <c r="BF14" s="30" t="s">
        <v>120</v>
      </c>
      <c r="BG14" s="30" t="s">
        <v>120</v>
      </c>
      <c r="BH14" s="30" t="s">
        <v>120</v>
      </c>
      <c r="BI14" s="30" t="s">
        <v>120</v>
      </c>
      <c r="BJ14" s="30" t="s">
        <v>120</v>
      </c>
      <c r="BK14" s="30" t="s">
        <v>120</v>
      </c>
      <c r="BL14" s="30" t="s">
        <v>120</v>
      </c>
      <c r="BM14" s="30" t="s">
        <v>120</v>
      </c>
      <c r="BN14" s="4">
        <v>40860</v>
      </c>
      <c r="BO14" s="30" t="s">
        <v>126</v>
      </c>
      <c r="BP14" s="4">
        <v>40861</v>
      </c>
      <c r="BQ14" s="30" t="s">
        <v>120</v>
      </c>
      <c r="BR14" s="30" t="s">
        <v>120</v>
      </c>
      <c r="BS14" s="30" t="s">
        <v>127</v>
      </c>
      <c r="BT14" s="30" t="s">
        <v>128</v>
      </c>
      <c r="BU14" s="30" t="s">
        <v>128</v>
      </c>
      <c r="BV14" s="30" t="s">
        <v>128</v>
      </c>
      <c r="BW14" s="30" t="s">
        <v>128</v>
      </c>
      <c r="BX14" s="39" t="s">
        <v>120</v>
      </c>
      <c r="BY14" s="30" t="s">
        <v>127</v>
      </c>
      <c r="BZ14" s="30" t="s">
        <v>120</v>
      </c>
      <c r="CA14" s="30" t="s">
        <v>120</v>
      </c>
      <c r="CB14" s="30" t="s">
        <v>120</v>
      </c>
      <c r="CC14" s="30" t="s">
        <v>120</v>
      </c>
      <c r="CD14" s="30" t="s">
        <v>120</v>
      </c>
      <c r="CE14" s="30" t="s">
        <v>120</v>
      </c>
      <c r="CF14" s="30" t="s">
        <v>120</v>
      </c>
      <c r="CG14" s="4"/>
      <c r="CH14" s="30" t="s">
        <v>120</v>
      </c>
      <c r="CI14" s="30" t="s">
        <v>120</v>
      </c>
      <c r="CJ14" s="30" t="s">
        <v>120</v>
      </c>
      <c r="CK14" s="30" t="s">
        <v>120</v>
      </c>
      <c r="CL14" s="30" t="s">
        <v>120</v>
      </c>
      <c r="CM14" s="30" t="s">
        <v>120</v>
      </c>
      <c r="CN14" s="30" t="s">
        <v>120</v>
      </c>
      <c r="CO14" s="30" t="s">
        <v>120</v>
      </c>
      <c r="CP14" s="30" t="s">
        <v>120</v>
      </c>
      <c r="CQ14" s="30" t="s">
        <v>120</v>
      </c>
      <c r="CR14" s="30" t="s">
        <v>120</v>
      </c>
      <c r="CS14" s="30" t="s">
        <v>120</v>
      </c>
      <c r="CT14" s="30" t="s">
        <v>120</v>
      </c>
      <c r="CU14" s="30" t="s">
        <v>120</v>
      </c>
      <c r="CV14" s="30" t="s">
        <v>120</v>
      </c>
      <c r="CW14" s="30" t="s">
        <v>120</v>
      </c>
      <c r="CX14" s="30" t="s">
        <v>120</v>
      </c>
      <c r="CY14" s="30" t="s">
        <v>120</v>
      </c>
      <c r="CZ14" s="30" t="s">
        <v>120</v>
      </c>
      <c r="DA14" s="30" t="s">
        <v>120</v>
      </c>
      <c r="DB14" s="30" t="s">
        <v>120</v>
      </c>
      <c r="DC14" s="30" t="s">
        <v>120</v>
      </c>
      <c r="DE14" s="30" t="s">
        <v>120</v>
      </c>
      <c r="DF14" s="30" t="s">
        <v>120</v>
      </c>
      <c r="DG14" s="30" t="s">
        <v>120</v>
      </c>
      <c r="DH14" s="30" t="s">
        <v>120</v>
      </c>
      <c r="DI14" s="30" t="s">
        <v>128</v>
      </c>
      <c r="DJ14" s="30" t="s">
        <v>120</v>
      </c>
      <c r="DK14" s="30" t="s">
        <v>120</v>
      </c>
      <c r="DL14" s="30" t="s">
        <v>120</v>
      </c>
      <c r="DM14" s="30" t="s">
        <v>120</v>
      </c>
      <c r="DN14" s="30" t="s">
        <v>120</v>
      </c>
      <c r="DO14" s="30" t="s">
        <v>120</v>
      </c>
      <c r="DP14" s="30" t="s">
        <v>120</v>
      </c>
      <c r="DQ14" s="30" t="s">
        <v>120</v>
      </c>
      <c r="DR14" s="30" t="s">
        <v>120</v>
      </c>
      <c r="DS14" s="30" t="s">
        <v>120</v>
      </c>
      <c r="DT14" s="30" t="s">
        <v>120</v>
      </c>
      <c r="DU14" s="30" t="s">
        <v>120</v>
      </c>
      <c r="DY14" s="30" t="s">
        <v>120</v>
      </c>
      <c r="DZ14" s="30">
        <v>0.8</v>
      </c>
      <c r="EA14" s="30" t="s">
        <v>130</v>
      </c>
      <c r="EB14" s="30" t="s">
        <v>131</v>
      </c>
      <c r="EC14" s="30" t="s">
        <v>120</v>
      </c>
      <c r="ED14" s="30" t="s">
        <v>120</v>
      </c>
      <c r="EG14" s="30" t="s">
        <v>126</v>
      </c>
      <c r="EH14" s="30">
        <v>40861</v>
      </c>
      <c r="EI14" s="30" t="s">
        <v>120</v>
      </c>
    </row>
    <row r="15" spans="1:141" s="13" customFormat="1" x14ac:dyDescent="0.25">
      <c r="A15" s="13">
        <v>948</v>
      </c>
      <c r="B15" s="13" t="s">
        <v>179</v>
      </c>
      <c r="C15" s="13">
        <v>2011</v>
      </c>
      <c r="D15" s="13" t="s">
        <v>119</v>
      </c>
      <c r="E15" s="13" t="s">
        <v>133</v>
      </c>
      <c r="G15" s="14" t="s">
        <v>180</v>
      </c>
      <c r="H15" s="13" t="s">
        <v>133</v>
      </c>
      <c r="I15" s="13" t="s">
        <v>120</v>
      </c>
      <c r="J15" s="13" t="s">
        <v>120</v>
      </c>
      <c r="K15" s="13" t="s">
        <v>120</v>
      </c>
      <c r="L15" s="13" t="s">
        <v>120</v>
      </c>
      <c r="M15" s="12" t="s">
        <v>120</v>
      </c>
      <c r="N15" s="13">
        <v>948</v>
      </c>
      <c r="P15" s="13" t="s">
        <v>120</v>
      </c>
      <c r="Q15" s="13" t="s">
        <v>138</v>
      </c>
      <c r="R15" s="13" t="s">
        <v>123</v>
      </c>
      <c r="S15" s="14" t="s">
        <v>120</v>
      </c>
      <c r="T15" s="13" t="s">
        <v>120</v>
      </c>
      <c r="U15" s="13" t="s">
        <v>120</v>
      </c>
      <c r="Y15" s="13" t="s">
        <v>120</v>
      </c>
      <c r="Z15" s="13" t="s">
        <v>120</v>
      </c>
      <c r="AA15" s="13" t="s">
        <v>120</v>
      </c>
      <c r="AB15" s="13" t="s">
        <v>120</v>
      </c>
      <c r="AE15" s="13" t="s">
        <v>120</v>
      </c>
      <c r="AG15" s="13" t="s">
        <v>120</v>
      </c>
      <c r="AI15" s="13" t="s">
        <v>120</v>
      </c>
      <c r="AJ15" s="13" t="s">
        <v>120</v>
      </c>
      <c r="AK15" s="13" t="s">
        <v>120</v>
      </c>
      <c r="AL15" s="13" t="s">
        <v>120</v>
      </c>
      <c r="AO15" s="13" t="s">
        <v>120</v>
      </c>
      <c r="AP15" s="13" t="s">
        <v>120</v>
      </c>
      <c r="AR15" s="13" t="s">
        <v>120</v>
      </c>
      <c r="AS15" s="13" t="s">
        <v>120</v>
      </c>
      <c r="AX15" s="13" t="s">
        <v>133</v>
      </c>
      <c r="BE15" s="13" t="s">
        <v>120</v>
      </c>
      <c r="BF15" s="13" t="s">
        <v>120</v>
      </c>
      <c r="BG15" s="13" t="s">
        <v>120</v>
      </c>
      <c r="BH15" s="13" t="s">
        <v>120</v>
      </c>
      <c r="BI15" s="13" t="s">
        <v>120</v>
      </c>
      <c r="BJ15" s="13" t="s">
        <v>120</v>
      </c>
      <c r="BK15" s="13" t="s">
        <v>120</v>
      </c>
      <c r="BL15" s="13" t="s">
        <v>120</v>
      </c>
      <c r="BM15" s="13" t="s">
        <v>120</v>
      </c>
      <c r="BN15" s="12" t="s">
        <v>120</v>
      </c>
      <c r="BO15" s="13" t="s">
        <v>126</v>
      </c>
      <c r="BP15" s="12">
        <v>40884</v>
      </c>
      <c r="BQ15" s="13" t="s">
        <v>120</v>
      </c>
      <c r="BR15" s="13" t="s">
        <v>120</v>
      </c>
      <c r="BS15" s="13" t="s">
        <v>120</v>
      </c>
      <c r="BT15" s="13" t="s">
        <v>120</v>
      </c>
      <c r="BU15" s="13" t="s">
        <v>120</v>
      </c>
      <c r="BV15" s="13" t="s">
        <v>120</v>
      </c>
      <c r="BW15" s="13" t="s">
        <v>120</v>
      </c>
      <c r="BX15" s="32" t="s">
        <v>120</v>
      </c>
      <c r="BY15" s="13" t="s">
        <v>120</v>
      </c>
      <c r="BZ15" s="13" t="s">
        <v>120</v>
      </c>
      <c r="CA15" s="13" t="s">
        <v>120</v>
      </c>
      <c r="CB15" s="13" t="s">
        <v>120</v>
      </c>
      <c r="CC15" s="13" t="s">
        <v>120</v>
      </c>
      <c r="CD15" s="13" t="s">
        <v>120</v>
      </c>
      <c r="CE15" s="13" t="s">
        <v>120</v>
      </c>
      <c r="CF15" s="13" t="s">
        <v>120</v>
      </c>
      <c r="CG15" s="12"/>
      <c r="CH15" s="13" t="s">
        <v>120</v>
      </c>
      <c r="CI15" s="13" t="s">
        <v>120</v>
      </c>
      <c r="CJ15" s="13" t="s">
        <v>120</v>
      </c>
      <c r="CK15" s="13" t="s">
        <v>120</v>
      </c>
      <c r="CL15" s="13" t="s">
        <v>120</v>
      </c>
      <c r="CM15" s="13" t="s">
        <v>120</v>
      </c>
      <c r="CN15" s="13" t="s">
        <v>120</v>
      </c>
      <c r="CO15" s="13" t="s">
        <v>120</v>
      </c>
      <c r="CP15" s="13" t="s">
        <v>120</v>
      </c>
      <c r="CQ15" s="13" t="s">
        <v>120</v>
      </c>
      <c r="CR15" s="13" t="s">
        <v>120</v>
      </c>
      <c r="CS15" s="13" t="s">
        <v>120</v>
      </c>
      <c r="CT15" s="13" t="s">
        <v>120</v>
      </c>
      <c r="CU15" s="13" t="s">
        <v>120</v>
      </c>
      <c r="CV15" s="13" t="s">
        <v>120</v>
      </c>
      <c r="CW15" s="13" t="s">
        <v>120</v>
      </c>
      <c r="CX15" s="13" t="s">
        <v>120</v>
      </c>
      <c r="CY15" s="13" t="s">
        <v>120</v>
      </c>
      <c r="CZ15" s="13" t="s">
        <v>120</v>
      </c>
      <c r="DA15" s="13" t="s">
        <v>120</v>
      </c>
      <c r="DB15" s="13" t="s">
        <v>120</v>
      </c>
      <c r="DC15" s="13" t="s">
        <v>120</v>
      </c>
      <c r="DE15" s="13" t="s">
        <v>120</v>
      </c>
      <c r="DF15" s="13" t="s">
        <v>120</v>
      </c>
      <c r="DG15" s="13" t="s">
        <v>120</v>
      </c>
      <c r="DH15" s="13" t="s">
        <v>120</v>
      </c>
      <c r="DI15" s="13" t="s">
        <v>120</v>
      </c>
      <c r="DJ15" s="13" t="s">
        <v>120</v>
      </c>
      <c r="DK15" s="13" t="s">
        <v>120</v>
      </c>
      <c r="DL15" s="13" t="s">
        <v>120</v>
      </c>
      <c r="DM15" s="13" t="s">
        <v>120</v>
      </c>
      <c r="DN15" s="13" t="s">
        <v>120</v>
      </c>
      <c r="DO15" s="13" t="s">
        <v>120</v>
      </c>
      <c r="DP15" s="13" t="s">
        <v>120</v>
      </c>
      <c r="DQ15" s="13" t="s">
        <v>120</v>
      </c>
      <c r="DR15" s="13" t="s">
        <v>120</v>
      </c>
      <c r="DS15" s="13" t="s">
        <v>120</v>
      </c>
      <c r="DT15" s="13" t="s">
        <v>120</v>
      </c>
      <c r="DU15" s="13" t="s">
        <v>120</v>
      </c>
      <c r="DY15" s="13" t="s">
        <v>120</v>
      </c>
      <c r="DZ15" s="13" t="s">
        <v>120</v>
      </c>
      <c r="EA15" s="13" t="s">
        <v>149</v>
      </c>
      <c r="EB15" s="13" t="s">
        <v>131</v>
      </c>
      <c r="EC15" s="13" t="s">
        <v>120</v>
      </c>
      <c r="ED15" s="13" t="s">
        <v>120</v>
      </c>
      <c r="EG15" s="13" t="s">
        <v>126</v>
      </c>
      <c r="EH15" s="13">
        <v>40884</v>
      </c>
      <c r="EI15" s="13" t="s">
        <v>120</v>
      </c>
    </row>
    <row r="16" spans="1:141" s="13" customFormat="1" x14ac:dyDescent="0.25">
      <c r="A16" s="13">
        <v>949</v>
      </c>
      <c r="B16" s="13" t="s">
        <v>181</v>
      </c>
      <c r="C16" s="13">
        <v>2011</v>
      </c>
      <c r="D16" s="13" t="s">
        <v>119</v>
      </c>
      <c r="E16" s="13" t="s">
        <v>133</v>
      </c>
      <c r="G16" s="14" t="s">
        <v>180</v>
      </c>
      <c r="H16" s="13" t="s">
        <v>133</v>
      </c>
      <c r="I16" s="13" t="s">
        <v>120</v>
      </c>
      <c r="J16" s="13" t="s">
        <v>120</v>
      </c>
      <c r="K16" s="13" t="s">
        <v>120</v>
      </c>
      <c r="L16" s="13" t="s">
        <v>120</v>
      </c>
      <c r="M16" s="12" t="s">
        <v>120</v>
      </c>
      <c r="N16" s="13">
        <v>949</v>
      </c>
      <c r="P16" s="13" t="s">
        <v>120</v>
      </c>
      <c r="Q16" s="13" t="s">
        <v>138</v>
      </c>
      <c r="R16" s="13" t="s">
        <v>123</v>
      </c>
      <c r="S16" s="14" t="s">
        <v>120</v>
      </c>
      <c r="T16" s="13" t="s">
        <v>120</v>
      </c>
      <c r="U16" s="13" t="s">
        <v>120</v>
      </c>
      <c r="Y16" s="13" t="s">
        <v>120</v>
      </c>
      <c r="Z16" s="13" t="s">
        <v>120</v>
      </c>
      <c r="AA16" s="13" t="s">
        <v>120</v>
      </c>
      <c r="AB16" s="13" t="s">
        <v>120</v>
      </c>
      <c r="AE16" s="13" t="s">
        <v>120</v>
      </c>
      <c r="AG16" s="13" t="s">
        <v>120</v>
      </c>
      <c r="AI16" s="13" t="s">
        <v>120</v>
      </c>
      <c r="AJ16" s="13" t="s">
        <v>120</v>
      </c>
      <c r="AK16" s="13" t="s">
        <v>120</v>
      </c>
      <c r="AL16" s="13" t="s">
        <v>120</v>
      </c>
      <c r="AO16" s="13" t="s">
        <v>120</v>
      </c>
      <c r="AP16" s="13" t="s">
        <v>120</v>
      </c>
      <c r="AR16" s="13" t="s">
        <v>120</v>
      </c>
      <c r="AS16" s="13" t="s">
        <v>120</v>
      </c>
      <c r="AX16" s="13" t="s">
        <v>133</v>
      </c>
      <c r="BE16" s="13" t="s">
        <v>120</v>
      </c>
      <c r="BF16" s="13" t="s">
        <v>120</v>
      </c>
      <c r="BG16" s="13" t="s">
        <v>120</v>
      </c>
      <c r="BH16" s="13" t="s">
        <v>120</v>
      </c>
      <c r="BI16" s="13" t="s">
        <v>120</v>
      </c>
      <c r="BJ16" s="13" t="s">
        <v>120</v>
      </c>
      <c r="BK16" s="13" t="s">
        <v>120</v>
      </c>
      <c r="BL16" s="13" t="s">
        <v>120</v>
      </c>
      <c r="BM16" s="13" t="s">
        <v>120</v>
      </c>
      <c r="BN16" s="12" t="s">
        <v>120</v>
      </c>
      <c r="BO16" s="13" t="s">
        <v>126</v>
      </c>
      <c r="BP16" s="12">
        <v>40885</v>
      </c>
      <c r="BQ16" s="13" t="s">
        <v>120</v>
      </c>
      <c r="BR16" s="13" t="s">
        <v>120</v>
      </c>
      <c r="BS16" s="13" t="s">
        <v>120</v>
      </c>
      <c r="BT16" s="13" t="s">
        <v>120</v>
      </c>
      <c r="BU16" s="13" t="s">
        <v>120</v>
      </c>
      <c r="BV16" s="13" t="s">
        <v>120</v>
      </c>
      <c r="BW16" s="13" t="s">
        <v>120</v>
      </c>
      <c r="BX16" s="32" t="s">
        <v>120</v>
      </c>
      <c r="BY16" s="13" t="s">
        <v>120</v>
      </c>
      <c r="BZ16" s="13" t="s">
        <v>120</v>
      </c>
      <c r="CA16" s="13" t="s">
        <v>120</v>
      </c>
      <c r="CB16" s="13" t="s">
        <v>120</v>
      </c>
      <c r="CC16" s="13" t="s">
        <v>120</v>
      </c>
      <c r="CD16" s="13" t="s">
        <v>120</v>
      </c>
      <c r="CE16" s="13" t="s">
        <v>120</v>
      </c>
      <c r="CF16" s="13" t="s">
        <v>120</v>
      </c>
      <c r="CG16" s="12"/>
      <c r="CH16" s="13" t="s">
        <v>120</v>
      </c>
      <c r="CI16" s="13" t="s">
        <v>120</v>
      </c>
      <c r="CJ16" s="13" t="s">
        <v>120</v>
      </c>
      <c r="CK16" s="13" t="s">
        <v>120</v>
      </c>
      <c r="CL16" s="13" t="s">
        <v>120</v>
      </c>
      <c r="CM16" s="13" t="s">
        <v>120</v>
      </c>
      <c r="CN16" s="13" t="s">
        <v>120</v>
      </c>
      <c r="CO16" s="13" t="s">
        <v>120</v>
      </c>
      <c r="CP16" s="13" t="s">
        <v>120</v>
      </c>
      <c r="CQ16" s="13" t="s">
        <v>120</v>
      </c>
      <c r="CR16" s="13" t="s">
        <v>120</v>
      </c>
      <c r="CS16" s="13" t="s">
        <v>120</v>
      </c>
      <c r="CT16" s="13" t="s">
        <v>120</v>
      </c>
      <c r="CU16" s="13" t="s">
        <v>120</v>
      </c>
      <c r="CV16" s="13" t="s">
        <v>120</v>
      </c>
      <c r="CW16" s="13" t="s">
        <v>120</v>
      </c>
      <c r="CX16" s="13" t="s">
        <v>120</v>
      </c>
      <c r="CY16" s="13" t="s">
        <v>120</v>
      </c>
      <c r="CZ16" s="13" t="s">
        <v>120</v>
      </c>
      <c r="DA16" s="13" t="s">
        <v>120</v>
      </c>
      <c r="DB16" s="13" t="s">
        <v>120</v>
      </c>
      <c r="DC16" s="13" t="s">
        <v>120</v>
      </c>
      <c r="DE16" s="13" t="s">
        <v>120</v>
      </c>
      <c r="DF16" s="13" t="s">
        <v>120</v>
      </c>
      <c r="DG16" s="13" t="s">
        <v>120</v>
      </c>
      <c r="DH16" s="13" t="s">
        <v>120</v>
      </c>
      <c r="DI16" s="13" t="s">
        <v>120</v>
      </c>
      <c r="DJ16" s="13" t="s">
        <v>120</v>
      </c>
      <c r="DK16" s="13" t="s">
        <v>120</v>
      </c>
      <c r="DL16" s="13" t="s">
        <v>120</v>
      </c>
      <c r="DM16" s="13" t="s">
        <v>120</v>
      </c>
      <c r="DN16" s="13" t="s">
        <v>120</v>
      </c>
      <c r="DO16" s="13" t="s">
        <v>120</v>
      </c>
      <c r="DP16" s="13" t="s">
        <v>120</v>
      </c>
      <c r="DQ16" s="13" t="s">
        <v>120</v>
      </c>
      <c r="DR16" s="13" t="s">
        <v>120</v>
      </c>
      <c r="DS16" s="13" t="s">
        <v>120</v>
      </c>
      <c r="DT16" s="13" t="s">
        <v>120</v>
      </c>
      <c r="DU16" s="13" t="s">
        <v>120</v>
      </c>
      <c r="DY16" s="13" t="s">
        <v>120</v>
      </c>
      <c r="DZ16" s="13" t="s">
        <v>120</v>
      </c>
      <c r="EA16" s="13" t="s">
        <v>149</v>
      </c>
      <c r="EB16" s="13" t="s">
        <v>131</v>
      </c>
      <c r="EC16" s="13" t="s">
        <v>120</v>
      </c>
      <c r="ED16" s="13" t="s">
        <v>120</v>
      </c>
      <c r="EG16" s="13" t="s">
        <v>126</v>
      </c>
      <c r="EH16" s="13">
        <v>40885</v>
      </c>
      <c r="EI16" s="13" t="s">
        <v>120</v>
      </c>
    </row>
    <row r="17" spans="1:139" x14ac:dyDescent="0.25">
      <c r="A17">
        <v>970</v>
      </c>
      <c r="B17" t="s">
        <v>182</v>
      </c>
      <c r="C17">
        <v>2011</v>
      </c>
      <c r="D17" t="s">
        <v>119</v>
      </c>
      <c r="E17" t="s">
        <v>121</v>
      </c>
      <c r="H17" t="s">
        <v>121</v>
      </c>
      <c r="I17" t="s">
        <v>120</v>
      </c>
      <c r="J17" t="s">
        <v>120</v>
      </c>
      <c r="K17" t="s">
        <v>120</v>
      </c>
      <c r="L17" t="s">
        <v>120</v>
      </c>
      <c r="M17" s="4" t="s">
        <v>120</v>
      </c>
      <c r="N17">
        <v>970</v>
      </c>
      <c r="O17" t="s">
        <v>137</v>
      </c>
      <c r="P17" t="s">
        <v>120</v>
      </c>
      <c r="Q17" t="s">
        <v>122</v>
      </c>
      <c r="R17" t="s">
        <v>123</v>
      </c>
      <c r="S17" s="7" t="s">
        <v>120</v>
      </c>
      <c r="T17" t="s">
        <v>120</v>
      </c>
      <c r="U17" t="s">
        <v>120</v>
      </c>
      <c r="Y17" t="s">
        <v>120</v>
      </c>
      <c r="Z17" t="s">
        <v>120</v>
      </c>
      <c r="AA17" t="s">
        <v>120</v>
      </c>
      <c r="AB17" t="s">
        <v>120</v>
      </c>
      <c r="AE17" t="s">
        <v>120</v>
      </c>
      <c r="AG17" t="s">
        <v>120</v>
      </c>
      <c r="AI17" t="s">
        <v>120</v>
      </c>
      <c r="AJ17" t="s">
        <v>120</v>
      </c>
      <c r="AK17" t="s">
        <v>120</v>
      </c>
      <c r="AL17" t="s">
        <v>120</v>
      </c>
      <c r="AO17" t="s">
        <v>120</v>
      </c>
      <c r="AP17" t="s">
        <v>120</v>
      </c>
      <c r="AR17" t="s">
        <v>120</v>
      </c>
      <c r="AS17" t="s">
        <v>120</v>
      </c>
      <c r="AX17" t="s">
        <v>121</v>
      </c>
      <c r="BE17" t="s">
        <v>120</v>
      </c>
      <c r="BF17" t="s">
        <v>120</v>
      </c>
      <c r="BG17" t="s">
        <v>120</v>
      </c>
      <c r="BH17" t="s">
        <v>120</v>
      </c>
      <c r="BI17" t="s">
        <v>120</v>
      </c>
      <c r="BJ17" t="s">
        <v>120</v>
      </c>
      <c r="BK17" t="s">
        <v>120</v>
      </c>
      <c r="BL17" t="s">
        <v>120</v>
      </c>
      <c r="BM17" t="s">
        <v>120</v>
      </c>
      <c r="BN17" s="4" t="s">
        <v>120</v>
      </c>
      <c r="BO17" t="s">
        <v>120</v>
      </c>
      <c r="BP17" s="4" t="s">
        <v>120</v>
      </c>
      <c r="BQ17" t="s">
        <v>120</v>
      </c>
      <c r="BR17" t="s">
        <v>120</v>
      </c>
      <c r="BS17" t="s">
        <v>120</v>
      </c>
      <c r="BT17" t="s">
        <v>120</v>
      </c>
      <c r="BU17" t="s">
        <v>120</v>
      </c>
      <c r="BV17" t="s">
        <v>120</v>
      </c>
      <c r="BW17" t="s">
        <v>120</v>
      </c>
      <c r="BX17" s="39" t="s">
        <v>120</v>
      </c>
      <c r="BY17" t="s">
        <v>120</v>
      </c>
      <c r="BZ17" t="s">
        <v>120</v>
      </c>
      <c r="CA17" t="s">
        <v>120</v>
      </c>
      <c r="CB17" t="s">
        <v>120</v>
      </c>
      <c r="CC17" t="s">
        <v>120</v>
      </c>
      <c r="CD17" t="s">
        <v>120</v>
      </c>
      <c r="CE17" t="s">
        <v>120</v>
      </c>
      <c r="CF17" t="s">
        <v>120</v>
      </c>
      <c r="CG17" s="4"/>
      <c r="CH17" t="s">
        <v>120</v>
      </c>
      <c r="CI17" t="s">
        <v>120</v>
      </c>
      <c r="CJ17" t="s">
        <v>120</v>
      </c>
      <c r="CK17" t="s">
        <v>120</v>
      </c>
      <c r="CL17" t="s">
        <v>120</v>
      </c>
      <c r="CM17" t="s">
        <v>120</v>
      </c>
      <c r="CN17" t="s">
        <v>120</v>
      </c>
      <c r="CO17" t="s">
        <v>120</v>
      </c>
      <c r="CP17" t="s">
        <v>120</v>
      </c>
      <c r="CQ17" t="s">
        <v>120</v>
      </c>
      <c r="CR17" t="s">
        <v>120</v>
      </c>
      <c r="CS17" t="s">
        <v>120</v>
      </c>
      <c r="CT17" t="s">
        <v>120</v>
      </c>
      <c r="CU17" t="s">
        <v>120</v>
      </c>
      <c r="CV17" t="s">
        <v>120</v>
      </c>
      <c r="CW17" t="s">
        <v>120</v>
      </c>
      <c r="CX17" t="s">
        <v>120</v>
      </c>
      <c r="CY17" t="s">
        <v>120</v>
      </c>
      <c r="CZ17" t="s">
        <v>120</v>
      </c>
      <c r="DA17" t="s">
        <v>120</v>
      </c>
      <c r="DB17" t="s">
        <v>120</v>
      </c>
      <c r="DC17" t="s">
        <v>120</v>
      </c>
      <c r="DE17" t="s">
        <v>120</v>
      </c>
      <c r="DF17" t="s">
        <v>120</v>
      </c>
      <c r="DG17" t="s">
        <v>120</v>
      </c>
      <c r="DH17" t="s">
        <v>120</v>
      </c>
      <c r="DI17" t="s">
        <v>127</v>
      </c>
      <c r="DJ17" t="s">
        <v>120</v>
      </c>
      <c r="DK17" t="s">
        <v>120</v>
      </c>
      <c r="DL17" t="s">
        <v>120</v>
      </c>
      <c r="DM17" t="s">
        <v>120</v>
      </c>
      <c r="DN17" t="s">
        <v>120</v>
      </c>
      <c r="DO17" t="s">
        <v>120</v>
      </c>
      <c r="DP17" t="s">
        <v>120</v>
      </c>
      <c r="DQ17" t="s">
        <v>120</v>
      </c>
      <c r="DR17" t="s">
        <v>120</v>
      </c>
      <c r="DS17" t="s">
        <v>120</v>
      </c>
      <c r="DT17" t="s">
        <v>120</v>
      </c>
      <c r="DU17" t="s">
        <v>120</v>
      </c>
      <c r="DY17" t="s">
        <v>120</v>
      </c>
      <c r="DZ17" t="s">
        <v>120</v>
      </c>
      <c r="EA17" t="s">
        <v>130</v>
      </c>
      <c r="EB17" t="s">
        <v>131</v>
      </c>
      <c r="EC17" t="s">
        <v>120</v>
      </c>
      <c r="ED17" t="s">
        <v>120</v>
      </c>
      <c r="EI17" t="s">
        <v>120</v>
      </c>
    </row>
    <row r="18" spans="1:139" x14ac:dyDescent="0.25">
      <c r="A18">
        <v>971</v>
      </c>
      <c r="B18" t="s">
        <v>183</v>
      </c>
      <c r="C18">
        <v>2011</v>
      </c>
      <c r="D18" t="s">
        <v>119</v>
      </c>
      <c r="E18" t="s">
        <v>121</v>
      </c>
      <c r="H18" t="s">
        <v>121</v>
      </c>
      <c r="I18" t="s">
        <v>120</v>
      </c>
      <c r="J18" t="s">
        <v>120</v>
      </c>
      <c r="K18" t="s">
        <v>120</v>
      </c>
      <c r="L18" t="s">
        <v>120</v>
      </c>
      <c r="M18" s="4" t="s">
        <v>120</v>
      </c>
      <c r="N18">
        <v>971</v>
      </c>
      <c r="O18" t="s">
        <v>184</v>
      </c>
      <c r="P18" t="s">
        <v>120</v>
      </c>
      <c r="Q18" t="s">
        <v>122</v>
      </c>
      <c r="R18" t="s">
        <v>123</v>
      </c>
      <c r="S18" s="7" t="s">
        <v>120</v>
      </c>
      <c r="T18" t="s">
        <v>120</v>
      </c>
      <c r="U18" t="s">
        <v>120</v>
      </c>
      <c r="Y18" t="s">
        <v>120</v>
      </c>
      <c r="Z18" t="s">
        <v>120</v>
      </c>
      <c r="AA18" t="s">
        <v>120</v>
      </c>
      <c r="AB18" t="s">
        <v>120</v>
      </c>
      <c r="AE18" t="s">
        <v>120</v>
      </c>
      <c r="AG18" t="s">
        <v>120</v>
      </c>
      <c r="AI18" t="s">
        <v>120</v>
      </c>
      <c r="AJ18" t="s">
        <v>120</v>
      </c>
      <c r="AK18" t="s">
        <v>120</v>
      </c>
      <c r="AL18" t="s">
        <v>120</v>
      </c>
      <c r="AO18" t="s">
        <v>120</v>
      </c>
      <c r="AP18" t="s">
        <v>120</v>
      </c>
      <c r="AR18" t="s">
        <v>120</v>
      </c>
      <c r="AS18" t="s">
        <v>120</v>
      </c>
      <c r="AX18" t="s">
        <v>121</v>
      </c>
      <c r="BE18" t="s">
        <v>120</v>
      </c>
      <c r="BF18" t="s">
        <v>120</v>
      </c>
      <c r="BG18" t="s">
        <v>120</v>
      </c>
      <c r="BH18" t="s">
        <v>120</v>
      </c>
      <c r="BI18" t="s">
        <v>120</v>
      </c>
      <c r="BJ18" t="s">
        <v>120</v>
      </c>
      <c r="BK18" t="s">
        <v>120</v>
      </c>
      <c r="BL18" t="s">
        <v>120</v>
      </c>
      <c r="BM18" t="s">
        <v>120</v>
      </c>
      <c r="BN18" s="4" t="s">
        <v>120</v>
      </c>
      <c r="BO18" t="s">
        <v>120</v>
      </c>
      <c r="BP18" s="4" t="s">
        <v>120</v>
      </c>
      <c r="BQ18" t="s">
        <v>120</v>
      </c>
      <c r="BR18" t="s">
        <v>120</v>
      </c>
      <c r="BS18" t="s">
        <v>120</v>
      </c>
      <c r="BT18" t="s">
        <v>120</v>
      </c>
      <c r="BU18" t="s">
        <v>120</v>
      </c>
      <c r="BV18" t="s">
        <v>120</v>
      </c>
      <c r="BW18" t="s">
        <v>120</v>
      </c>
      <c r="BX18" s="39" t="s">
        <v>120</v>
      </c>
      <c r="BY18" t="s">
        <v>120</v>
      </c>
      <c r="BZ18" t="s">
        <v>120</v>
      </c>
      <c r="CA18" t="s">
        <v>120</v>
      </c>
      <c r="CB18" t="s">
        <v>120</v>
      </c>
      <c r="CC18" t="s">
        <v>120</v>
      </c>
      <c r="CD18" t="s">
        <v>120</v>
      </c>
      <c r="CE18" t="s">
        <v>120</v>
      </c>
      <c r="CF18" t="s">
        <v>120</v>
      </c>
      <c r="CG18" s="4"/>
      <c r="CH18" t="s">
        <v>120</v>
      </c>
      <c r="CI18" t="s">
        <v>120</v>
      </c>
      <c r="CJ18" t="s">
        <v>120</v>
      </c>
      <c r="CK18" t="s">
        <v>120</v>
      </c>
      <c r="CL18" t="s">
        <v>120</v>
      </c>
      <c r="CM18" t="s">
        <v>120</v>
      </c>
      <c r="CN18" t="s">
        <v>120</v>
      </c>
      <c r="CO18" t="s">
        <v>120</v>
      </c>
      <c r="CP18" t="s">
        <v>120</v>
      </c>
      <c r="CQ18" t="s">
        <v>120</v>
      </c>
      <c r="CR18" t="s">
        <v>120</v>
      </c>
      <c r="CS18" t="s">
        <v>120</v>
      </c>
      <c r="CT18" t="s">
        <v>120</v>
      </c>
      <c r="CU18" t="s">
        <v>120</v>
      </c>
      <c r="CV18" t="s">
        <v>120</v>
      </c>
      <c r="CW18" t="s">
        <v>120</v>
      </c>
      <c r="CX18" t="s">
        <v>120</v>
      </c>
      <c r="CY18" t="s">
        <v>120</v>
      </c>
      <c r="CZ18" t="s">
        <v>120</v>
      </c>
      <c r="DA18" t="s">
        <v>120</v>
      </c>
      <c r="DB18" t="s">
        <v>120</v>
      </c>
      <c r="DC18" t="s">
        <v>120</v>
      </c>
      <c r="DE18" t="s">
        <v>120</v>
      </c>
      <c r="DF18" t="s">
        <v>120</v>
      </c>
      <c r="DG18" t="s">
        <v>120</v>
      </c>
      <c r="DH18" t="s">
        <v>120</v>
      </c>
      <c r="DI18" t="s">
        <v>120</v>
      </c>
      <c r="DJ18" t="s">
        <v>120</v>
      </c>
      <c r="DK18" t="s">
        <v>120</v>
      </c>
      <c r="DL18" t="s">
        <v>120</v>
      </c>
      <c r="DM18" t="s">
        <v>120</v>
      </c>
      <c r="DN18" t="s">
        <v>120</v>
      </c>
      <c r="DO18" t="s">
        <v>120</v>
      </c>
      <c r="DP18" t="s">
        <v>120</v>
      </c>
      <c r="DQ18" t="s">
        <v>120</v>
      </c>
      <c r="DR18" t="s">
        <v>120</v>
      </c>
      <c r="DS18" t="s">
        <v>120</v>
      </c>
      <c r="DT18" t="s">
        <v>120</v>
      </c>
      <c r="DU18" t="s">
        <v>120</v>
      </c>
      <c r="DY18" t="s">
        <v>120</v>
      </c>
      <c r="DZ18" t="s">
        <v>120</v>
      </c>
      <c r="EA18" t="s">
        <v>130</v>
      </c>
      <c r="EB18" t="s">
        <v>131</v>
      </c>
      <c r="EC18" t="s">
        <v>120</v>
      </c>
      <c r="ED18" t="s">
        <v>120</v>
      </c>
      <c r="EI18" t="s">
        <v>120</v>
      </c>
    </row>
    <row r="19" spans="1:139" x14ac:dyDescent="0.25">
      <c r="A19">
        <v>1063</v>
      </c>
      <c r="B19" t="s">
        <v>185</v>
      </c>
      <c r="C19">
        <v>2011</v>
      </c>
      <c r="D19" t="s">
        <v>119</v>
      </c>
      <c r="E19" t="s">
        <v>121</v>
      </c>
      <c r="F19">
        <v>63600</v>
      </c>
      <c r="G19" s="7" t="s">
        <v>186</v>
      </c>
      <c r="H19" t="s">
        <v>121</v>
      </c>
      <c r="I19" t="s">
        <v>120</v>
      </c>
      <c r="J19" t="s">
        <v>120</v>
      </c>
      <c r="K19" t="s">
        <v>120</v>
      </c>
      <c r="L19" t="s">
        <v>120</v>
      </c>
      <c r="M19" s="4" t="s">
        <v>120</v>
      </c>
      <c r="N19">
        <v>1063</v>
      </c>
      <c r="O19" t="s">
        <v>187</v>
      </c>
      <c r="P19">
        <v>120</v>
      </c>
      <c r="Q19" t="s">
        <v>122</v>
      </c>
      <c r="R19" t="s">
        <v>123</v>
      </c>
      <c r="T19" t="s">
        <v>127</v>
      </c>
      <c r="U19" t="s">
        <v>120</v>
      </c>
      <c r="Y19" t="s">
        <v>140</v>
      </c>
      <c r="Z19" t="s">
        <v>120</v>
      </c>
      <c r="AA19" t="s">
        <v>120</v>
      </c>
      <c r="AB19" t="s">
        <v>120</v>
      </c>
      <c r="AE19" t="s">
        <v>120</v>
      </c>
      <c r="AG19" t="s">
        <v>120</v>
      </c>
      <c r="AI19" t="s">
        <v>127</v>
      </c>
      <c r="AJ19" t="s">
        <v>128</v>
      </c>
      <c r="AK19" t="s">
        <v>127</v>
      </c>
      <c r="AL19" t="s">
        <v>127</v>
      </c>
      <c r="AO19" t="s">
        <v>120</v>
      </c>
      <c r="AP19" t="s">
        <v>120</v>
      </c>
      <c r="AR19" t="s">
        <v>120</v>
      </c>
      <c r="AT19" t="s">
        <v>127</v>
      </c>
      <c r="AV19" t="s">
        <v>127</v>
      </c>
      <c r="AX19" t="s">
        <v>121</v>
      </c>
      <c r="AY19" t="s">
        <v>188</v>
      </c>
      <c r="AZ19">
        <v>63940</v>
      </c>
      <c r="BA19" t="s">
        <v>189</v>
      </c>
      <c r="BE19" t="s">
        <v>120</v>
      </c>
      <c r="BF19" t="s">
        <v>120</v>
      </c>
      <c r="BG19" t="s">
        <v>127</v>
      </c>
      <c r="BH19" t="s">
        <v>120</v>
      </c>
      <c r="BI19" t="s">
        <v>120</v>
      </c>
      <c r="BJ19" t="s">
        <v>120</v>
      </c>
      <c r="BK19" t="s">
        <v>128</v>
      </c>
      <c r="BL19" t="s">
        <v>120</v>
      </c>
      <c r="BM19" t="s">
        <v>156</v>
      </c>
      <c r="BN19" s="4">
        <v>40905</v>
      </c>
      <c r="BO19" t="s">
        <v>126</v>
      </c>
      <c r="BP19" s="4">
        <v>40921</v>
      </c>
      <c r="BQ19" t="s">
        <v>120</v>
      </c>
      <c r="BR19" t="s">
        <v>190</v>
      </c>
      <c r="BS19" t="s">
        <v>127</v>
      </c>
      <c r="BT19" t="s">
        <v>128</v>
      </c>
      <c r="BU19" t="s">
        <v>128</v>
      </c>
      <c r="BV19" t="s">
        <v>128</v>
      </c>
      <c r="BW19" t="s">
        <v>128</v>
      </c>
      <c r="BX19" s="39" t="s">
        <v>128</v>
      </c>
      <c r="BY19" t="s">
        <v>128</v>
      </c>
      <c r="BZ19" t="s">
        <v>147</v>
      </c>
      <c r="CA19" t="s">
        <v>128</v>
      </c>
      <c r="CB19" t="s">
        <v>120</v>
      </c>
      <c r="CC19" t="s">
        <v>128</v>
      </c>
      <c r="CD19" t="s">
        <v>120</v>
      </c>
      <c r="CE19" t="s">
        <v>127</v>
      </c>
      <c r="CF19" t="s">
        <v>120</v>
      </c>
      <c r="CG19" s="4"/>
      <c r="CH19">
        <v>37</v>
      </c>
      <c r="CI19" t="s">
        <v>142</v>
      </c>
      <c r="CJ19" t="s">
        <v>127</v>
      </c>
      <c r="CK19" t="s">
        <v>120</v>
      </c>
      <c r="CL19">
        <v>80</v>
      </c>
      <c r="CM19" t="s">
        <v>157</v>
      </c>
      <c r="CN19" t="s">
        <v>191</v>
      </c>
      <c r="CO19" t="s">
        <v>120</v>
      </c>
      <c r="CP19" t="s">
        <v>165</v>
      </c>
      <c r="CQ19" t="s">
        <v>127</v>
      </c>
      <c r="CR19" t="s">
        <v>120</v>
      </c>
      <c r="CT19" t="s">
        <v>125</v>
      </c>
      <c r="CU19" t="s">
        <v>142</v>
      </c>
      <c r="CV19" t="s">
        <v>127</v>
      </c>
      <c r="CW19" t="s">
        <v>120</v>
      </c>
      <c r="CX19" t="s">
        <v>120</v>
      </c>
      <c r="CY19" t="s">
        <v>120</v>
      </c>
      <c r="CZ19" t="s">
        <v>120</v>
      </c>
      <c r="DA19" t="s">
        <v>127</v>
      </c>
      <c r="DB19" t="s">
        <v>128</v>
      </c>
      <c r="DC19" t="s">
        <v>120</v>
      </c>
      <c r="DE19" t="s">
        <v>120</v>
      </c>
      <c r="DF19" t="s">
        <v>120</v>
      </c>
      <c r="DG19" t="s">
        <v>120</v>
      </c>
      <c r="DH19" t="s">
        <v>120</v>
      </c>
      <c r="DI19" t="s">
        <v>127</v>
      </c>
      <c r="DJ19" t="s">
        <v>127</v>
      </c>
      <c r="DK19" t="s">
        <v>120</v>
      </c>
      <c r="DL19" t="s">
        <v>120</v>
      </c>
      <c r="DM19" t="s">
        <v>120</v>
      </c>
      <c r="DN19" t="s">
        <v>120</v>
      </c>
      <c r="DO19" t="s">
        <v>127</v>
      </c>
      <c r="DP19" t="s">
        <v>127</v>
      </c>
      <c r="DQ19" t="s">
        <v>120</v>
      </c>
      <c r="DR19" t="s">
        <v>120</v>
      </c>
      <c r="DS19" t="s">
        <v>120</v>
      </c>
      <c r="DT19" t="s">
        <v>120</v>
      </c>
      <c r="DU19" t="s">
        <v>120</v>
      </c>
      <c r="DY19" t="s">
        <v>120</v>
      </c>
      <c r="DZ19">
        <v>16</v>
      </c>
      <c r="EA19" t="s">
        <v>192</v>
      </c>
      <c r="EB19" t="s">
        <v>131</v>
      </c>
      <c r="EC19" t="s">
        <v>120</v>
      </c>
      <c r="ED19" t="s">
        <v>120</v>
      </c>
      <c r="EG19" t="s">
        <v>126</v>
      </c>
      <c r="EH19">
        <v>40921</v>
      </c>
      <c r="EI19" t="s">
        <v>120</v>
      </c>
    </row>
    <row r="20" spans="1:139" x14ac:dyDescent="0.25">
      <c r="A20">
        <v>1635</v>
      </c>
      <c r="B20" t="s">
        <v>193</v>
      </c>
      <c r="C20">
        <v>2014</v>
      </c>
      <c r="D20" t="s">
        <v>119</v>
      </c>
      <c r="E20" t="s">
        <v>121</v>
      </c>
      <c r="F20">
        <v>29560</v>
      </c>
      <c r="G20" s="7" t="s">
        <v>194</v>
      </c>
      <c r="H20" t="s">
        <v>121</v>
      </c>
      <c r="I20">
        <v>1</v>
      </c>
      <c r="J20">
        <v>1</v>
      </c>
      <c r="K20">
        <v>0</v>
      </c>
      <c r="L20">
        <v>1</v>
      </c>
      <c r="M20" s="4">
        <v>41963</v>
      </c>
      <c r="N20">
        <v>1635</v>
      </c>
      <c r="O20" t="s">
        <v>195</v>
      </c>
      <c r="P20">
        <v>336</v>
      </c>
      <c r="Q20" t="s">
        <v>122</v>
      </c>
      <c r="R20" t="s">
        <v>123</v>
      </c>
      <c r="S20" s="7" t="s">
        <v>196</v>
      </c>
      <c r="T20" t="s">
        <v>127</v>
      </c>
      <c r="U20" t="s">
        <v>127</v>
      </c>
      <c r="V20" t="s">
        <v>127</v>
      </c>
      <c r="W20" t="s">
        <v>127</v>
      </c>
      <c r="X20" t="s">
        <v>127</v>
      </c>
      <c r="Y20" t="s">
        <v>125</v>
      </c>
      <c r="Z20" t="s">
        <v>197</v>
      </c>
      <c r="AA20" t="s">
        <v>120</v>
      </c>
      <c r="AB20" t="s">
        <v>128</v>
      </c>
      <c r="AE20" t="s">
        <v>128</v>
      </c>
      <c r="AG20" t="s">
        <v>125</v>
      </c>
      <c r="AH20" t="s">
        <v>125</v>
      </c>
      <c r="AI20" t="s">
        <v>127</v>
      </c>
      <c r="AJ20" t="s">
        <v>127</v>
      </c>
      <c r="AK20" t="s">
        <v>128</v>
      </c>
      <c r="AO20" t="s">
        <v>128</v>
      </c>
      <c r="AR20" t="s">
        <v>128</v>
      </c>
      <c r="AS20" t="s">
        <v>127</v>
      </c>
      <c r="AX20" t="s">
        <v>121</v>
      </c>
      <c r="AY20" t="s">
        <v>198</v>
      </c>
      <c r="AZ20">
        <v>29560</v>
      </c>
      <c r="BA20" t="s">
        <v>194</v>
      </c>
      <c r="BC20">
        <v>1</v>
      </c>
      <c r="BD20" t="s">
        <v>127</v>
      </c>
      <c r="BE20" t="s">
        <v>127</v>
      </c>
      <c r="BF20" t="s">
        <v>127</v>
      </c>
      <c r="BG20" t="s">
        <v>128</v>
      </c>
      <c r="BH20" t="s">
        <v>128</v>
      </c>
      <c r="BI20" t="s">
        <v>120</v>
      </c>
      <c r="BJ20" t="s">
        <v>128</v>
      </c>
      <c r="BK20" t="s">
        <v>128</v>
      </c>
      <c r="BL20" t="s">
        <v>120</v>
      </c>
      <c r="BM20" t="s">
        <v>141</v>
      </c>
      <c r="BN20" s="4">
        <v>41958</v>
      </c>
      <c r="BO20" t="s">
        <v>126</v>
      </c>
      <c r="BP20" s="4">
        <v>41959</v>
      </c>
      <c r="BQ20" t="s">
        <v>199</v>
      </c>
      <c r="BR20" t="s">
        <v>120</v>
      </c>
      <c r="BS20" t="s">
        <v>127</v>
      </c>
      <c r="BT20" t="s">
        <v>127</v>
      </c>
      <c r="BU20" t="s">
        <v>127</v>
      </c>
      <c r="BV20" t="s">
        <v>127</v>
      </c>
      <c r="BW20" t="s">
        <v>128</v>
      </c>
      <c r="BX20" s="39" t="s">
        <v>120</v>
      </c>
      <c r="BY20" t="s">
        <v>120</v>
      </c>
      <c r="BZ20" t="s">
        <v>120</v>
      </c>
      <c r="CA20" t="s">
        <v>120</v>
      </c>
      <c r="CB20" t="s">
        <v>120</v>
      </c>
      <c r="CC20" t="s">
        <v>120</v>
      </c>
      <c r="CD20" t="s">
        <v>120</v>
      </c>
      <c r="CE20" t="s">
        <v>120</v>
      </c>
      <c r="CF20" t="s">
        <v>120</v>
      </c>
      <c r="CG20" s="4"/>
      <c r="CH20" t="s">
        <v>120</v>
      </c>
      <c r="CI20" t="s">
        <v>120</v>
      </c>
      <c r="CJ20" t="s">
        <v>120</v>
      </c>
      <c r="CK20" t="s">
        <v>120</v>
      </c>
      <c r="CL20" t="s">
        <v>120</v>
      </c>
      <c r="CM20" t="s">
        <v>120</v>
      </c>
      <c r="CN20" t="s">
        <v>120</v>
      </c>
      <c r="CO20" t="s">
        <v>120</v>
      </c>
      <c r="CP20" t="s">
        <v>120</v>
      </c>
      <c r="CQ20" t="s">
        <v>120</v>
      </c>
      <c r="CR20" t="s">
        <v>120</v>
      </c>
      <c r="CS20" t="s">
        <v>120</v>
      </c>
      <c r="CT20" t="s">
        <v>120</v>
      </c>
      <c r="CU20" t="s">
        <v>120</v>
      </c>
      <c r="CV20" t="s">
        <v>120</v>
      </c>
      <c r="CW20" t="s">
        <v>120</v>
      </c>
      <c r="CX20" t="s">
        <v>120</v>
      </c>
      <c r="CY20" t="s">
        <v>120</v>
      </c>
      <c r="CZ20" t="s">
        <v>120</v>
      </c>
      <c r="DA20" t="s">
        <v>120</v>
      </c>
      <c r="DB20" t="s">
        <v>120</v>
      </c>
      <c r="DC20" t="s">
        <v>128</v>
      </c>
      <c r="DE20" t="s">
        <v>120</v>
      </c>
      <c r="DF20" t="s">
        <v>120</v>
      </c>
      <c r="DG20" t="s">
        <v>120</v>
      </c>
      <c r="DH20" t="s">
        <v>120</v>
      </c>
      <c r="DI20" t="s">
        <v>127</v>
      </c>
      <c r="DJ20" t="s">
        <v>120</v>
      </c>
      <c r="DK20" t="s">
        <v>120</v>
      </c>
      <c r="DL20" t="s">
        <v>120</v>
      </c>
      <c r="DM20" t="s">
        <v>120</v>
      </c>
      <c r="DN20" t="s">
        <v>120</v>
      </c>
      <c r="DO20" t="s">
        <v>120</v>
      </c>
      <c r="DP20" t="s">
        <v>120</v>
      </c>
      <c r="DQ20" t="s">
        <v>120</v>
      </c>
      <c r="DR20" t="s">
        <v>120</v>
      </c>
      <c r="DS20" t="s">
        <v>120</v>
      </c>
      <c r="DT20" t="s">
        <v>120</v>
      </c>
      <c r="DU20" t="s">
        <v>120</v>
      </c>
      <c r="DY20" t="s">
        <v>128</v>
      </c>
      <c r="DZ20">
        <v>1</v>
      </c>
      <c r="EA20" t="s">
        <v>130</v>
      </c>
      <c r="EB20" t="s">
        <v>131</v>
      </c>
      <c r="EC20" t="s">
        <v>120</v>
      </c>
      <c r="ED20" t="s">
        <v>120</v>
      </c>
      <c r="EG20" t="s">
        <v>126</v>
      </c>
      <c r="EH20">
        <v>41959</v>
      </c>
      <c r="EI20" t="s">
        <v>199</v>
      </c>
    </row>
    <row r="21" spans="1:139" s="10" customFormat="1" x14ac:dyDescent="0.25">
      <c r="A21" s="10">
        <v>1648</v>
      </c>
      <c r="B21" s="10" t="s">
        <v>200</v>
      </c>
      <c r="C21" s="10">
        <v>2014</v>
      </c>
      <c r="D21" s="10" t="s">
        <v>119</v>
      </c>
      <c r="E21" s="10" t="s">
        <v>121</v>
      </c>
      <c r="F21" s="10">
        <v>88370</v>
      </c>
      <c r="G21" s="11" t="s">
        <v>201</v>
      </c>
      <c r="H21" s="10" t="s">
        <v>144</v>
      </c>
      <c r="I21" s="10">
        <v>4</v>
      </c>
      <c r="J21" s="10">
        <v>1</v>
      </c>
      <c r="K21" s="10">
        <v>3</v>
      </c>
      <c r="L21" s="10">
        <v>1</v>
      </c>
      <c r="M21" s="12" t="s">
        <v>120</v>
      </c>
      <c r="N21" s="10">
        <v>1648</v>
      </c>
      <c r="O21" s="10" t="s">
        <v>202</v>
      </c>
      <c r="P21" s="10">
        <v>18</v>
      </c>
      <c r="Q21" s="10" t="s">
        <v>138</v>
      </c>
      <c r="R21" s="10" t="s">
        <v>123</v>
      </c>
      <c r="S21" s="11" t="s">
        <v>203</v>
      </c>
      <c r="T21" s="10" t="s">
        <v>127</v>
      </c>
      <c r="U21" s="10" t="s">
        <v>120</v>
      </c>
      <c r="Y21" s="10" t="s">
        <v>120</v>
      </c>
      <c r="Z21" s="10" t="s">
        <v>120</v>
      </c>
      <c r="AA21" s="10" t="s">
        <v>120</v>
      </c>
      <c r="AB21" s="10" t="s">
        <v>120</v>
      </c>
      <c r="AE21" s="10" t="s">
        <v>127</v>
      </c>
      <c r="AG21" s="10" t="s">
        <v>120</v>
      </c>
      <c r="AI21" s="10" t="s">
        <v>120</v>
      </c>
      <c r="AJ21" s="10" t="s">
        <v>120</v>
      </c>
      <c r="AK21" s="10" t="s">
        <v>120</v>
      </c>
      <c r="AL21" s="10" t="s">
        <v>120</v>
      </c>
      <c r="AO21" s="10" t="s">
        <v>120</v>
      </c>
      <c r="AP21" s="10" t="s">
        <v>120</v>
      </c>
      <c r="AR21" s="10" t="s">
        <v>120</v>
      </c>
      <c r="AS21" s="10" t="s">
        <v>120</v>
      </c>
      <c r="AX21" s="10" t="s">
        <v>121</v>
      </c>
      <c r="AZ21" s="10">
        <v>35305</v>
      </c>
      <c r="BE21" s="10" t="s">
        <v>128</v>
      </c>
      <c r="BF21" s="10" t="s">
        <v>120</v>
      </c>
      <c r="BG21" s="10" t="s">
        <v>120</v>
      </c>
      <c r="BH21" s="10" t="s">
        <v>120</v>
      </c>
      <c r="BI21" s="10" t="s">
        <v>120</v>
      </c>
      <c r="BJ21" s="10" t="s">
        <v>120</v>
      </c>
      <c r="BK21" s="10" t="s">
        <v>120</v>
      </c>
      <c r="BL21" s="10" t="s">
        <v>120</v>
      </c>
      <c r="BM21" s="10" t="s">
        <v>120</v>
      </c>
      <c r="BN21" s="12">
        <v>41966</v>
      </c>
      <c r="BO21" s="10" t="s">
        <v>126</v>
      </c>
      <c r="BP21" s="12">
        <v>41967</v>
      </c>
      <c r="BQ21" s="10" t="s">
        <v>204</v>
      </c>
      <c r="BR21" s="10" t="s">
        <v>142</v>
      </c>
      <c r="BS21" s="10" t="s">
        <v>127</v>
      </c>
      <c r="BT21" s="10" t="s">
        <v>127</v>
      </c>
      <c r="BU21" s="10" t="s">
        <v>127</v>
      </c>
      <c r="BV21" s="10" t="s">
        <v>128</v>
      </c>
      <c r="BW21" s="10" t="s">
        <v>128</v>
      </c>
      <c r="BX21" s="32" t="s">
        <v>127</v>
      </c>
      <c r="BY21" s="10" t="s">
        <v>128</v>
      </c>
      <c r="BZ21" s="10" t="s">
        <v>175</v>
      </c>
      <c r="CA21" s="10" t="s">
        <v>128</v>
      </c>
      <c r="CB21" s="10" t="s">
        <v>128</v>
      </c>
      <c r="CC21" s="10" t="s">
        <v>127</v>
      </c>
      <c r="CD21" s="10" t="s">
        <v>205</v>
      </c>
      <c r="CE21" s="10" t="s">
        <v>127</v>
      </c>
      <c r="CF21" s="10" t="s">
        <v>127</v>
      </c>
      <c r="CG21" s="41">
        <v>41966</v>
      </c>
      <c r="CH21" s="10">
        <v>35</v>
      </c>
      <c r="CI21" s="10" t="s">
        <v>129</v>
      </c>
      <c r="CJ21" s="10" t="s">
        <v>128</v>
      </c>
      <c r="CK21" s="10" t="s">
        <v>128</v>
      </c>
      <c r="CL21" s="10" t="s">
        <v>120</v>
      </c>
      <c r="CM21" s="10" t="s">
        <v>120</v>
      </c>
      <c r="CN21" s="10" t="s">
        <v>120</v>
      </c>
      <c r="CO21" s="10" t="s">
        <v>120</v>
      </c>
      <c r="CP21" s="10" t="s">
        <v>120</v>
      </c>
      <c r="CQ21" s="10" t="s">
        <v>128</v>
      </c>
      <c r="CR21" s="10" t="s">
        <v>128</v>
      </c>
      <c r="CS21" s="10" t="s">
        <v>120</v>
      </c>
      <c r="CT21" s="10" t="s">
        <v>120</v>
      </c>
      <c r="CU21" s="10" t="s">
        <v>120</v>
      </c>
      <c r="CV21" s="10" t="s">
        <v>127</v>
      </c>
      <c r="CW21" s="10" t="s">
        <v>127</v>
      </c>
      <c r="CX21" s="10" t="s">
        <v>206</v>
      </c>
      <c r="CY21" s="10" t="s">
        <v>128</v>
      </c>
      <c r="CZ21" s="10" t="s">
        <v>120</v>
      </c>
      <c r="DA21" s="10" t="s">
        <v>128</v>
      </c>
      <c r="DB21" s="10" t="s">
        <v>120</v>
      </c>
      <c r="DC21" s="10" t="s">
        <v>127</v>
      </c>
      <c r="DE21" s="10" t="s">
        <v>128</v>
      </c>
      <c r="DF21" s="10" t="s">
        <v>120</v>
      </c>
      <c r="DG21" s="10" t="s">
        <v>120</v>
      </c>
      <c r="DH21" s="10" t="s">
        <v>120</v>
      </c>
      <c r="DI21" s="10" t="s">
        <v>127</v>
      </c>
      <c r="DJ21" s="10" t="s">
        <v>127</v>
      </c>
      <c r="DK21" s="10" t="s">
        <v>127</v>
      </c>
      <c r="DL21" s="10" t="s">
        <v>127</v>
      </c>
      <c r="DM21" s="10" t="s">
        <v>128</v>
      </c>
      <c r="DN21" s="10" t="s">
        <v>128</v>
      </c>
      <c r="DO21" s="10" t="s">
        <v>128</v>
      </c>
      <c r="DP21" s="10" t="s">
        <v>127</v>
      </c>
      <c r="DQ21" s="10" t="s">
        <v>127</v>
      </c>
      <c r="DR21" s="10" t="s">
        <v>128</v>
      </c>
      <c r="DS21" s="10" t="s">
        <v>128</v>
      </c>
      <c r="DT21" s="10" t="s">
        <v>128</v>
      </c>
      <c r="DU21" s="10" t="s">
        <v>128</v>
      </c>
      <c r="DY21" s="10" t="s">
        <v>128</v>
      </c>
      <c r="DZ21" s="10">
        <v>1</v>
      </c>
      <c r="EA21" s="10" t="s">
        <v>149</v>
      </c>
      <c r="EB21" s="10" t="s">
        <v>131</v>
      </c>
      <c r="EC21" s="10" t="s">
        <v>120</v>
      </c>
      <c r="ED21" s="10" t="s">
        <v>120</v>
      </c>
      <c r="EG21" s="10" t="s">
        <v>126</v>
      </c>
      <c r="EH21" s="10">
        <v>41967</v>
      </c>
      <c r="EI21" s="10" t="s">
        <v>204</v>
      </c>
    </row>
    <row r="22" spans="1:139" s="10" customFormat="1" x14ac:dyDescent="0.25">
      <c r="A22" s="10">
        <v>1755</v>
      </c>
      <c r="B22" s="10" t="s">
        <v>207</v>
      </c>
      <c r="C22" s="10">
        <v>2014</v>
      </c>
      <c r="D22" s="10" t="s">
        <v>119</v>
      </c>
      <c r="E22" s="10" t="s">
        <v>121</v>
      </c>
      <c r="F22" s="10">
        <v>88370</v>
      </c>
      <c r="G22" s="11" t="s">
        <v>201</v>
      </c>
      <c r="H22" s="10" t="s">
        <v>144</v>
      </c>
      <c r="I22" s="10">
        <v>6</v>
      </c>
      <c r="J22" s="10">
        <v>1</v>
      </c>
      <c r="K22" s="10">
        <v>5</v>
      </c>
      <c r="L22" s="10">
        <v>1</v>
      </c>
      <c r="M22" s="12" t="s">
        <v>120</v>
      </c>
      <c r="N22" s="10">
        <v>1755</v>
      </c>
      <c r="O22" s="10" t="s">
        <v>208</v>
      </c>
      <c r="P22" s="10">
        <v>30</v>
      </c>
      <c r="Q22" s="10" t="s">
        <v>138</v>
      </c>
      <c r="R22" s="10" t="s">
        <v>123</v>
      </c>
      <c r="S22" s="11" t="s">
        <v>203</v>
      </c>
      <c r="T22" s="10" t="s">
        <v>127</v>
      </c>
      <c r="U22" s="10" t="s">
        <v>120</v>
      </c>
      <c r="Y22" s="10" t="s">
        <v>120</v>
      </c>
      <c r="Z22" s="10" t="s">
        <v>120</v>
      </c>
      <c r="AA22" s="10" t="s">
        <v>120</v>
      </c>
      <c r="AB22" s="10" t="s">
        <v>120</v>
      </c>
      <c r="AE22" s="10" t="s">
        <v>127</v>
      </c>
      <c r="AG22" s="10" t="s">
        <v>120</v>
      </c>
      <c r="AI22" s="10" t="s">
        <v>120</v>
      </c>
      <c r="AJ22" s="10" t="s">
        <v>120</v>
      </c>
      <c r="AK22" s="10" t="s">
        <v>120</v>
      </c>
      <c r="AL22" s="10" t="s">
        <v>120</v>
      </c>
      <c r="AO22" s="10" t="s">
        <v>120</v>
      </c>
      <c r="AP22" s="10" t="s">
        <v>120</v>
      </c>
      <c r="AR22" s="10" t="s">
        <v>120</v>
      </c>
      <c r="AS22" s="10" t="s">
        <v>120</v>
      </c>
      <c r="AX22" s="10" t="s">
        <v>121</v>
      </c>
      <c r="AZ22" s="10">
        <v>88370</v>
      </c>
      <c r="BD22" s="10" t="s">
        <v>127</v>
      </c>
      <c r="BE22" s="10" t="s">
        <v>127</v>
      </c>
      <c r="BF22" s="10" t="s">
        <v>120</v>
      </c>
      <c r="BG22" s="10" t="s">
        <v>120</v>
      </c>
      <c r="BH22" s="10" t="s">
        <v>120</v>
      </c>
      <c r="BI22" s="10" t="s">
        <v>120</v>
      </c>
      <c r="BJ22" s="10" t="s">
        <v>120</v>
      </c>
      <c r="BK22" s="10" t="s">
        <v>120</v>
      </c>
      <c r="BL22" s="10" t="s">
        <v>120</v>
      </c>
      <c r="BM22" s="10" t="s">
        <v>120</v>
      </c>
      <c r="BN22" s="12">
        <v>41931</v>
      </c>
      <c r="BO22" s="10" t="s">
        <v>126</v>
      </c>
      <c r="BP22" s="12">
        <v>41934</v>
      </c>
      <c r="BQ22" s="10" t="s">
        <v>204</v>
      </c>
      <c r="BR22" s="10" t="s">
        <v>142</v>
      </c>
      <c r="BS22" s="10" t="s">
        <v>127</v>
      </c>
      <c r="BT22" s="10" t="s">
        <v>127</v>
      </c>
      <c r="BU22" s="10" t="s">
        <v>127</v>
      </c>
      <c r="BV22" s="10" t="s">
        <v>127</v>
      </c>
      <c r="BW22" s="10" t="s">
        <v>128</v>
      </c>
      <c r="BX22" s="32" t="s">
        <v>127</v>
      </c>
      <c r="BY22" s="10" t="s">
        <v>128</v>
      </c>
      <c r="BZ22" s="10" t="s">
        <v>175</v>
      </c>
      <c r="CA22" s="10" t="s">
        <v>128</v>
      </c>
      <c r="CB22" s="10" t="s">
        <v>125</v>
      </c>
      <c r="CC22" s="10" t="s">
        <v>120</v>
      </c>
      <c r="CD22" s="10" t="s">
        <v>205</v>
      </c>
      <c r="CE22" s="10" t="s">
        <v>128</v>
      </c>
      <c r="CF22" s="10" t="s">
        <v>128</v>
      </c>
      <c r="CG22" s="41"/>
      <c r="CH22" s="10" t="s">
        <v>120</v>
      </c>
      <c r="CI22" s="10" t="s">
        <v>120</v>
      </c>
      <c r="CJ22" s="10" t="s">
        <v>120</v>
      </c>
      <c r="CK22" s="10" t="s">
        <v>120</v>
      </c>
      <c r="CL22" s="10" t="s">
        <v>120</v>
      </c>
      <c r="CM22" s="10" t="s">
        <v>120</v>
      </c>
      <c r="CN22" s="10" t="s">
        <v>120</v>
      </c>
      <c r="CO22" s="10" t="s">
        <v>120</v>
      </c>
      <c r="CP22" s="10" t="s">
        <v>120</v>
      </c>
      <c r="CQ22" s="10" t="s">
        <v>120</v>
      </c>
      <c r="CR22" s="10" t="s">
        <v>120</v>
      </c>
      <c r="CS22" s="10" t="s">
        <v>120</v>
      </c>
      <c r="CT22" s="10" t="s">
        <v>120</v>
      </c>
      <c r="CU22" s="10" t="s">
        <v>120</v>
      </c>
      <c r="CV22" s="10" t="s">
        <v>120</v>
      </c>
      <c r="CW22" s="10" t="s">
        <v>120</v>
      </c>
      <c r="CX22" s="10" t="s">
        <v>120</v>
      </c>
      <c r="CY22" s="10" t="s">
        <v>120</v>
      </c>
      <c r="CZ22" s="10" t="s">
        <v>120</v>
      </c>
      <c r="DA22" s="10" t="s">
        <v>120</v>
      </c>
      <c r="DB22" s="10" t="s">
        <v>120</v>
      </c>
      <c r="DC22" s="10" t="s">
        <v>127</v>
      </c>
      <c r="DE22" s="10" t="s">
        <v>128</v>
      </c>
      <c r="DF22" s="10" t="s">
        <v>120</v>
      </c>
      <c r="DG22" s="10" t="s">
        <v>120</v>
      </c>
      <c r="DH22" s="10" t="s">
        <v>120</v>
      </c>
      <c r="DI22" s="10" t="s">
        <v>127</v>
      </c>
      <c r="DJ22" s="10" t="s">
        <v>127</v>
      </c>
      <c r="DK22" s="10" t="s">
        <v>127</v>
      </c>
      <c r="DL22" s="10" t="s">
        <v>127</v>
      </c>
      <c r="DM22" s="10" t="s">
        <v>128</v>
      </c>
      <c r="DN22" s="10" t="s">
        <v>128</v>
      </c>
      <c r="DO22" s="10" t="s">
        <v>128</v>
      </c>
      <c r="DP22" s="10" t="s">
        <v>128</v>
      </c>
      <c r="DQ22" s="10" t="s">
        <v>127</v>
      </c>
      <c r="DR22" s="10" t="s">
        <v>128</v>
      </c>
      <c r="DS22" s="10" t="s">
        <v>128</v>
      </c>
      <c r="DT22" s="10" t="s">
        <v>128</v>
      </c>
      <c r="DU22" s="10" t="s">
        <v>128</v>
      </c>
      <c r="DY22" s="10" t="s">
        <v>128</v>
      </c>
      <c r="DZ22" s="10">
        <v>3</v>
      </c>
      <c r="EA22" s="10" t="s">
        <v>149</v>
      </c>
      <c r="EB22" s="10" t="s">
        <v>131</v>
      </c>
      <c r="EC22" s="10" t="s">
        <v>120</v>
      </c>
      <c r="ED22" s="10" t="s">
        <v>120</v>
      </c>
      <c r="EG22" s="10" t="s">
        <v>126</v>
      </c>
      <c r="EH22" s="10">
        <v>41934</v>
      </c>
      <c r="EI22" s="10" t="s">
        <v>204</v>
      </c>
    </row>
    <row r="23" spans="1:139" x14ac:dyDescent="0.25">
      <c r="A23">
        <v>1781</v>
      </c>
      <c r="B23" t="s">
        <v>209</v>
      </c>
      <c r="C23">
        <v>2015</v>
      </c>
      <c r="D23" t="s">
        <v>172</v>
      </c>
      <c r="E23" t="s">
        <v>121</v>
      </c>
      <c r="H23" t="s">
        <v>121</v>
      </c>
      <c r="I23">
        <v>2</v>
      </c>
      <c r="J23">
        <v>1</v>
      </c>
      <c r="K23">
        <v>1</v>
      </c>
      <c r="L23">
        <v>0</v>
      </c>
      <c r="M23" s="4" t="s">
        <v>120</v>
      </c>
      <c r="N23">
        <v>1781</v>
      </c>
      <c r="O23" t="s">
        <v>210</v>
      </c>
      <c r="P23">
        <v>60</v>
      </c>
      <c r="Q23" t="s">
        <v>138</v>
      </c>
      <c r="R23" t="s">
        <v>123</v>
      </c>
      <c r="S23" s="7" t="s">
        <v>120</v>
      </c>
      <c r="T23" t="s">
        <v>127</v>
      </c>
      <c r="U23" t="s">
        <v>120</v>
      </c>
      <c r="Y23" t="s">
        <v>120</v>
      </c>
      <c r="Z23" t="s">
        <v>120</v>
      </c>
      <c r="AA23" t="s">
        <v>120</v>
      </c>
      <c r="AB23" t="s">
        <v>120</v>
      </c>
      <c r="AE23" t="s">
        <v>128</v>
      </c>
      <c r="AG23" t="s">
        <v>120</v>
      </c>
      <c r="AI23" t="s">
        <v>120</v>
      </c>
      <c r="AJ23" t="s">
        <v>120</v>
      </c>
      <c r="AK23" t="s">
        <v>120</v>
      </c>
      <c r="AL23" t="s">
        <v>120</v>
      </c>
      <c r="AO23" t="s">
        <v>120</v>
      </c>
      <c r="AP23" t="s">
        <v>120</v>
      </c>
      <c r="AR23" t="s">
        <v>120</v>
      </c>
      <c r="AS23" t="s">
        <v>120</v>
      </c>
      <c r="AX23" t="s">
        <v>121</v>
      </c>
      <c r="AZ23">
        <v>79300</v>
      </c>
      <c r="BD23" t="s">
        <v>127</v>
      </c>
      <c r="BE23" t="s">
        <v>127</v>
      </c>
      <c r="BF23" t="s">
        <v>128</v>
      </c>
      <c r="BG23" t="s">
        <v>120</v>
      </c>
      <c r="BH23" t="s">
        <v>120</v>
      </c>
      <c r="BI23" t="s">
        <v>120</v>
      </c>
      <c r="BJ23" t="s">
        <v>120</v>
      </c>
      <c r="BK23" t="s">
        <v>120</v>
      </c>
      <c r="BL23" t="s">
        <v>120</v>
      </c>
      <c r="BM23" t="s">
        <v>120</v>
      </c>
      <c r="BN23" s="4">
        <v>42202</v>
      </c>
      <c r="BO23" t="s">
        <v>211</v>
      </c>
      <c r="BP23" s="4"/>
      <c r="BQ23" t="s">
        <v>120</v>
      </c>
      <c r="BR23" t="s">
        <v>212</v>
      </c>
      <c r="BS23" t="s">
        <v>127</v>
      </c>
      <c r="BT23" t="s">
        <v>127</v>
      </c>
      <c r="BU23" t="s">
        <v>128</v>
      </c>
      <c r="BV23" t="s">
        <v>128</v>
      </c>
      <c r="BW23" t="s">
        <v>128</v>
      </c>
      <c r="BX23" s="39" t="s">
        <v>125</v>
      </c>
      <c r="BY23" t="s">
        <v>128</v>
      </c>
      <c r="BZ23" t="s">
        <v>175</v>
      </c>
      <c r="CA23" t="s">
        <v>128</v>
      </c>
      <c r="CB23" t="s">
        <v>128</v>
      </c>
      <c r="CC23" t="s">
        <v>128</v>
      </c>
      <c r="CD23" t="s">
        <v>213</v>
      </c>
      <c r="CE23" t="s">
        <v>127</v>
      </c>
      <c r="CF23" t="s">
        <v>127</v>
      </c>
      <c r="CG23" s="9">
        <v>42203</v>
      </c>
      <c r="CH23">
        <v>36.799999999999997</v>
      </c>
      <c r="CI23" t="s">
        <v>129</v>
      </c>
      <c r="CJ23" t="s">
        <v>127</v>
      </c>
      <c r="CK23" t="s">
        <v>127</v>
      </c>
      <c r="CL23">
        <v>50</v>
      </c>
      <c r="CM23" t="s">
        <v>157</v>
      </c>
      <c r="CN23" t="s">
        <v>158</v>
      </c>
      <c r="CO23" t="s">
        <v>165</v>
      </c>
      <c r="CP23" t="s">
        <v>165</v>
      </c>
      <c r="CQ23" t="s">
        <v>127</v>
      </c>
      <c r="CR23" t="s">
        <v>127</v>
      </c>
      <c r="CS23">
        <v>25</v>
      </c>
      <c r="CT23" t="s">
        <v>170</v>
      </c>
      <c r="CU23" t="s">
        <v>142</v>
      </c>
      <c r="CV23" t="s">
        <v>127</v>
      </c>
      <c r="CW23" t="s">
        <v>127</v>
      </c>
      <c r="CX23" t="s">
        <v>165</v>
      </c>
      <c r="CY23" t="s">
        <v>128</v>
      </c>
      <c r="CZ23" t="s">
        <v>120</v>
      </c>
      <c r="DA23" t="s">
        <v>127</v>
      </c>
      <c r="DB23" t="s">
        <v>120</v>
      </c>
      <c r="DC23" t="s">
        <v>127</v>
      </c>
      <c r="DE23" t="s">
        <v>128</v>
      </c>
      <c r="DF23" t="s">
        <v>120</v>
      </c>
      <c r="DG23" t="s">
        <v>120</v>
      </c>
      <c r="DH23" t="s">
        <v>120</v>
      </c>
      <c r="DI23" t="s">
        <v>127</v>
      </c>
      <c r="DJ23" t="s">
        <v>127</v>
      </c>
      <c r="DK23" t="s">
        <v>127</v>
      </c>
      <c r="DL23" t="s">
        <v>128</v>
      </c>
      <c r="DM23" t="s">
        <v>128</v>
      </c>
      <c r="DN23" t="s">
        <v>128</v>
      </c>
      <c r="DO23" t="s">
        <v>128</v>
      </c>
      <c r="DP23" t="s">
        <v>127</v>
      </c>
      <c r="DQ23" t="s">
        <v>128</v>
      </c>
      <c r="DR23" t="s">
        <v>128</v>
      </c>
      <c r="DS23" t="s">
        <v>128</v>
      </c>
      <c r="DT23" t="s">
        <v>128</v>
      </c>
      <c r="DU23" t="s">
        <v>128</v>
      </c>
      <c r="DY23" t="s">
        <v>128</v>
      </c>
      <c r="DZ23" t="s">
        <v>120</v>
      </c>
      <c r="EA23" t="s">
        <v>130</v>
      </c>
      <c r="EB23" t="s">
        <v>131</v>
      </c>
      <c r="EC23" t="s">
        <v>120</v>
      </c>
      <c r="ED23" t="s">
        <v>120</v>
      </c>
      <c r="EI23" t="s">
        <v>120</v>
      </c>
    </row>
    <row r="24" spans="1:139" s="13" customFormat="1" x14ac:dyDescent="0.25">
      <c r="A24" s="13">
        <v>1828</v>
      </c>
      <c r="B24" s="13" t="s">
        <v>214</v>
      </c>
      <c r="C24" s="13">
        <v>2015</v>
      </c>
      <c r="D24" s="13" t="s">
        <v>172</v>
      </c>
      <c r="E24" s="13" t="s">
        <v>121</v>
      </c>
      <c r="G24" s="14"/>
      <c r="H24" s="13" t="s">
        <v>121</v>
      </c>
      <c r="I24" s="13" t="s">
        <v>120</v>
      </c>
      <c r="J24" s="13" t="s">
        <v>120</v>
      </c>
      <c r="K24" s="13" t="s">
        <v>120</v>
      </c>
      <c r="L24" s="13" t="s">
        <v>120</v>
      </c>
      <c r="M24" s="12" t="s">
        <v>120</v>
      </c>
      <c r="N24" s="13">
        <v>1828</v>
      </c>
      <c r="P24" s="13" t="s">
        <v>120</v>
      </c>
      <c r="Q24" s="13" t="s">
        <v>120</v>
      </c>
      <c r="R24" s="13" t="s">
        <v>123</v>
      </c>
      <c r="S24" s="14" t="s">
        <v>120</v>
      </c>
      <c r="T24" s="13" t="s">
        <v>120</v>
      </c>
      <c r="U24" s="13" t="s">
        <v>120</v>
      </c>
      <c r="Y24" s="13" t="s">
        <v>120</v>
      </c>
      <c r="Z24" s="13" t="s">
        <v>120</v>
      </c>
      <c r="AA24" s="13" t="s">
        <v>120</v>
      </c>
      <c r="AB24" s="13" t="s">
        <v>120</v>
      </c>
      <c r="AE24" s="13" t="s">
        <v>120</v>
      </c>
      <c r="AG24" s="13" t="s">
        <v>120</v>
      </c>
      <c r="AI24" s="13" t="s">
        <v>120</v>
      </c>
      <c r="AJ24" s="13" t="s">
        <v>120</v>
      </c>
      <c r="AK24" s="13" t="s">
        <v>120</v>
      </c>
      <c r="AL24" s="13" t="s">
        <v>120</v>
      </c>
      <c r="AO24" s="13" t="s">
        <v>120</v>
      </c>
      <c r="AP24" s="13" t="s">
        <v>120</v>
      </c>
      <c r="AR24" s="13" t="s">
        <v>120</v>
      </c>
      <c r="AS24" s="13" t="s">
        <v>120</v>
      </c>
      <c r="AX24" s="13" t="s">
        <v>121</v>
      </c>
      <c r="BE24" s="13" t="s">
        <v>120</v>
      </c>
      <c r="BF24" s="13" t="s">
        <v>120</v>
      </c>
      <c r="BG24" s="13" t="s">
        <v>120</v>
      </c>
      <c r="BH24" s="13" t="s">
        <v>120</v>
      </c>
      <c r="BI24" s="13" t="s">
        <v>120</v>
      </c>
      <c r="BJ24" s="13" t="s">
        <v>120</v>
      </c>
      <c r="BK24" s="13" t="s">
        <v>120</v>
      </c>
      <c r="BL24" s="13" t="s">
        <v>120</v>
      </c>
      <c r="BM24" s="13" t="s">
        <v>120</v>
      </c>
      <c r="BN24" s="12">
        <v>42106</v>
      </c>
      <c r="BO24" s="13" t="s">
        <v>126</v>
      </c>
      <c r="BP24" s="12">
        <v>42106</v>
      </c>
      <c r="BQ24" s="13" t="s">
        <v>120</v>
      </c>
      <c r="BR24" s="13" t="s">
        <v>120</v>
      </c>
      <c r="BS24" s="13" t="s">
        <v>120</v>
      </c>
      <c r="BT24" s="13" t="s">
        <v>120</v>
      </c>
      <c r="BU24" s="13" t="s">
        <v>120</v>
      </c>
      <c r="BV24" s="13" t="s">
        <v>120</v>
      </c>
      <c r="BW24" s="13" t="s">
        <v>120</v>
      </c>
      <c r="BX24" s="32" t="s">
        <v>120</v>
      </c>
      <c r="BY24" s="13" t="s">
        <v>120</v>
      </c>
      <c r="BZ24" s="13" t="s">
        <v>120</v>
      </c>
      <c r="CA24" s="13" t="s">
        <v>120</v>
      </c>
      <c r="CB24" s="13" t="s">
        <v>120</v>
      </c>
      <c r="CC24" s="13" t="s">
        <v>120</v>
      </c>
      <c r="CD24" s="13" t="s">
        <v>120</v>
      </c>
      <c r="CE24" s="13" t="s">
        <v>120</v>
      </c>
      <c r="CF24" s="13" t="s">
        <v>120</v>
      </c>
      <c r="CG24" s="12"/>
      <c r="CH24" s="13" t="s">
        <v>120</v>
      </c>
      <c r="CI24" s="13" t="s">
        <v>120</v>
      </c>
      <c r="CJ24" s="13" t="s">
        <v>120</v>
      </c>
      <c r="CK24" s="13" t="s">
        <v>120</v>
      </c>
      <c r="CL24" s="13" t="s">
        <v>120</v>
      </c>
      <c r="CM24" s="13" t="s">
        <v>120</v>
      </c>
      <c r="CN24" s="13" t="s">
        <v>120</v>
      </c>
      <c r="CO24" s="13" t="s">
        <v>120</v>
      </c>
      <c r="CP24" s="13" t="s">
        <v>120</v>
      </c>
      <c r="CQ24" s="13" t="s">
        <v>120</v>
      </c>
      <c r="CR24" s="13" t="s">
        <v>120</v>
      </c>
      <c r="CS24" s="13" t="s">
        <v>120</v>
      </c>
      <c r="CT24" s="13" t="s">
        <v>120</v>
      </c>
      <c r="CU24" s="13" t="s">
        <v>120</v>
      </c>
      <c r="CV24" s="13" t="s">
        <v>120</v>
      </c>
      <c r="CW24" s="13" t="s">
        <v>120</v>
      </c>
      <c r="CX24" s="13" t="s">
        <v>120</v>
      </c>
      <c r="CY24" s="13" t="s">
        <v>120</v>
      </c>
      <c r="CZ24" s="13" t="s">
        <v>120</v>
      </c>
      <c r="DA24" s="13" t="s">
        <v>120</v>
      </c>
      <c r="DB24" s="13" t="s">
        <v>120</v>
      </c>
      <c r="DC24" s="13" t="s">
        <v>120</v>
      </c>
      <c r="DE24" s="13" t="s">
        <v>120</v>
      </c>
      <c r="DF24" s="13" t="s">
        <v>120</v>
      </c>
      <c r="DG24" s="13" t="s">
        <v>120</v>
      </c>
      <c r="DH24" s="13" t="s">
        <v>120</v>
      </c>
      <c r="DI24" s="13" t="s">
        <v>120</v>
      </c>
      <c r="DJ24" s="13" t="s">
        <v>120</v>
      </c>
      <c r="DK24" s="13" t="s">
        <v>120</v>
      </c>
      <c r="DL24" s="13" t="s">
        <v>120</v>
      </c>
      <c r="DM24" s="13" t="s">
        <v>120</v>
      </c>
      <c r="DN24" s="13" t="s">
        <v>120</v>
      </c>
      <c r="DO24" s="13" t="s">
        <v>120</v>
      </c>
      <c r="DP24" s="13" t="s">
        <v>120</v>
      </c>
      <c r="DQ24" s="13" t="s">
        <v>120</v>
      </c>
      <c r="DR24" s="13" t="s">
        <v>120</v>
      </c>
      <c r="DS24" s="13" t="s">
        <v>120</v>
      </c>
      <c r="DT24" s="13" t="s">
        <v>120</v>
      </c>
      <c r="DU24" s="13" t="s">
        <v>120</v>
      </c>
      <c r="DY24" s="13" t="s">
        <v>120</v>
      </c>
      <c r="DZ24" s="13">
        <v>0</v>
      </c>
      <c r="EA24" s="13" t="s">
        <v>149</v>
      </c>
      <c r="EB24" s="13" t="s">
        <v>131</v>
      </c>
      <c r="EC24" s="13" t="s">
        <v>120</v>
      </c>
      <c r="ED24" s="13" t="s">
        <v>120</v>
      </c>
      <c r="EG24" s="13" t="s">
        <v>126</v>
      </c>
      <c r="EH24" s="13">
        <v>42106</v>
      </c>
      <c r="EI24" s="13" t="s">
        <v>120</v>
      </c>
    </row>
    <row r="25" spans="1:139" x14ac:dyDescent="0.25">
      <c r="A25">
        <v>1839</v>
      </c>
      <c r="B25" t="s">
        <v>215</v>
      </c>
      <c r="C25">
        <v>2015</v>
      </c>
      <c r="D25" t="s">
        <v>172</v>
      </c>
      <c r="E25" t="s">
        <v>121</v>
      </c>
      <c r="H25" t="s">
        <v>121</v>
      </c>
      <c r="I25" t="s">
        <v>120</v>
      </c>
      <c r="J25" t="s">
        <v>120</v>
      </c>
      <c r="K25" t="s">
        <v>120</v>
      </c>
      <c r="L25" t="s">
        <v>120</v>
      </c>
      <c r="M25" s="4" t="s">
        <v>120</v>
      </c>
      <c r="N25">
        <v>1839</v>
      </c>
      <c r="O25" t="s">
        <v>210</v>
      </c>
      <c r="P25">
        <v>72</v>
      </c>
      <c r="Q25" t="s">
        <v>138</v>
      </c>
      <c r="R25" t="s">
        <v>123</v>
      </c>
      <c r="S25" s="7" t="s">
        <v>120</v>
      </c>
      <c r="T25" t="s">
        <v>120</v>
      </c>
      <c r="U25" t="s">
        <v>120</v>
      </c>
      <c r="Y25" t="s">
        <v>120</v>
      </c>
      <c r="Z25" t="s">
        <v>120</v>
      </c>
      <c r="AA25" t="s">
        <v>120</v>
      </c>
      <c r="AB25" t="s">
        <v>120</v>
      </c>
      <c r="AE25" t="s">
        <v>120</v>
      </c>
      <c r="AG25" t="s">
        <v>120</v>
      </c>
      <c r="AI25" t="s">
        <v>120</v>
      </c>
      <c r="AJ25" t="s">
        <v>120</v>
      </c>
      <c r="AK25" t="s">
        <v>120</v>
      </c>
      <c r="AL25" t="s">
        <v>120</v>
      </c>
      <c r="AO25" t="s">
        <v>120</v>
      </c>
      <c r="AP25" t="s">
        <v>120</v>
      </c>
      <c r="AR25" t="s">
        <v>120</v>
      </c>
      <c r="AS25" t="s">
        <v>120</v>
      </c>
      <c r="AX25" t="s">
        <v>121</v>
      </c>
      <c r="AZ25">
        <v>79300</v>
      </c>
      <c r="BE25" t="s">
        <v>120</v>
      </c>
      <c r="BF25" t="s">
        <v>120</v>
      </c>
      <c r="BG25" t="s">
        <v>120</v>
      </c>
      <c r="BH25" t="s">
        <v>120</v>
      </c>
      <c r="BI25" t="s">
        <v>120</v>
      </c>
      <c r="BJ25" t="s">
        <v>120</v>
      </c>
      <c r="BK25" t="s">
        <v>120</v>
      </c>
      <c r="BL25" t="s">
        <v>120</v>
      </c>
      <c r="BM25" t="s">
        <v>120</v>
      </c>
      <c r="BN25" s="4">
        <v>42202</v>
      </c>
      <c r="BO25" t="s">
        <v>126</v>
      </c>
      <c r="BP25" s="4">
        <v>42207</v>
      </c>
      <c r="BQ25" t="s">
        <v>120</v>
      </c>
      <c r="BR25" t="s">
        <v>120</v>
      </c>
      <c r="BS25" t="s">
        <v>127</v>
      </c>
      <c r="BT25" t="s">
        <v>127</v>
      </c>
      <c r="BU25" t="s">
        <v>128</v>
      </c>
      <c r="BV25" t="s">
        <v>128</v>
      </c>
      <c r="BW25" t="s">
        <v>128</v>
      </c>
      <c r="BX25" s="39" t="s">
        <v>125</v>
      </c>
      <c r="BY25" t="s">
        <v>128</v>
      </c>
      <c r="BZ25" t="s">
        <v>175</v>
      </c>
      <c r="CA25" t="s">
        <v>128</v>
      </c>
      <c r="CB25" t="s">
        <v>120</v>
      </c>
      <c r="CC25" t="s">
        <v>120</v>
      </c>
      <c r="CD25" t="s">
        <v>120</v>
      </c>
      <c r="CE25" t="s">
        <v>127</v>
      </c>
      <c r="CF25" t="s">
        <v>120</v>
      </c>
      <c r="CG25" s="4"/>
      <c r="CH25">
        <v>36.799999999999997</v>
      </c>
      <c r="CI25" t="s">
        <v>129</v>
      </c>
      <c r="CJ25" t="s">
        <v>127</v>
      </c>
      <c r="CK25" t="s">
        <v>120</v>
      </c>
      <c r="CL25">
        <v>50</v>
      </c>
      <c r="CM25" t="s">
        <v>157</v>
      </c>
      <c r="CN25" t="s">
        <v>158</v>
      </c>
      <c r="CO25" t="s">
        <v>120</v>
      </c>
      <c r="CP25" t="s">
        <v>120</v>
      </c>
      <c r="CQ25" t="s">
        <v>127</v>
      </c>
      <c r="CR25" t="s">
        <v>120</v>
      </c>
      <c r="CS25">
        <v>25</v>
      </c>
      <c r="CT25" t="s">
        <v>170</v>
      </c>
      <c r="CU25" t="s">
        <v>142</v>
      </c>
      <c r="CV25" t="s">
        <v>127</v>
      </c>
      <c r="CW25" t="s">
        <v>120</v>
      </c>
      <c r="CX25" t="s">
        <v>120</v>
      </c>
      <c r="CY25" t="s">
        <v>120</v>
      </c>
      <c r="CZ25" t="s">
        <v>120</v>
      </c>
      <c r="DA25" t="s">
        <v>127</v>
      </c>
      <c r="DB25" t="s">
        <v>128</v>
      </c>
      <c r="DC25" t="s">
        <v>120</v>
      </c>
      <c r="DE25" t="s">
        <v>120</v>
      </c>
      <c r="DF25" t="s">
        <v>120</v>
      </c>
      <c r="DG25" t="s">
        <v>120</v>
      </c>
      <c r="DH25" t="s">
        <v>120</v>
      </c>
      <c r="DI25" t="s">
        <v>127</v>
      </c>
      <c r="DJ25" t="s">
        <v>127</v>
      </c>
      <c r="DK25" t="s">
        <v>120</v>
      </c>
      <c r="DL25" t="s">
        <v>120</v>
      </c>
      <c r="DM25" t="s">
        <v>128</v>
      </c>
      <c r="DN25" t="s">
        <v>127</v>
      </c>
      <c r="DO25" t="s">
        <v>128</v>
      </c>
      <c r="DP25" t="s">
        <v>127</v>
      </c>
      <c r="DQ25" t="s">
        <v>128</v>
      </c>
      <c r="DR25" t="s">
        <v>128</v>
      </c>
      <c r="DS25" t="s">
        <v>120</v>
      </c>
      <c r="DT25" t="s">
        <v>120</v>
      </c>
      <c r="DU25" t="s">
        <v>120</v>
      </c>
      <c r="DY25" t="s">
        <v>120</v>
      </c>
      <c r="DZ25">
        <v>5</v>
      </c>
      <c r="EA25" t="s">
        <v>130</v>
      </c>
      <c r="EB25" t="s">
        <v>131</v>
      </c>
      <c r="EC25" t="s">
        <v>120</v>
      </c>
      <c r="ED25" t="s">
        <v>120</v>
      </c>
      <c r="EG25" t="s">
        <v>126</v>
      </c>
      <c r="EH25">
        <v>42207</v>
      </c>
      <c r="EI25" t="s">
        <v>120</v>
      </c>
    </row>
    <row r="26" spans="1:139" s="32" customFormat="1" x14ac:dyDescent="0.25">
      <c r="A26" s="32">
        <v>1856</v>
      </c>
      <c r="B26" s="32" t="s">
        <v>216</v>
      </c>
      <c r="C26" s="32">
        <v>2015</v>
      </c>
      <c r="D26" s="32" t="s">
        <v>119</v>
      </c>
      <c r="E26" s="32" t="s">
        <v>121</v>
      </c>
      <c r="G26" s="14"/>
      <c r="H26" s="32" t="s">
        <v>121</v>
      </c>
      <c r="I26" s="32" t="s">
        <v>120</v>
      </c>
      <c r="J26" s="32" t="s">
        <v>120</v>
      </c>
      <c r="K26" s="32" t="s">
        <v>120</v>
      </c>
      <c r="L26" s="32" t="s">
        <v>120</v>
      </c>
      <c r="M26" s="33" t="s">
        <v>120</v>
      </c>
      <c r="N26" s="32">
        <v>1856</v>
      </c>
      <c r="O26" s="32" t="s">
        <v>217</v>
      </c>
      <c r="P26" s="32">
        <v>48</v>
      </c>
      <c r="Q26" s="32" t="s">
        <v>138</v>
      </c>
      <c r="R26" s="32" t="s">
        <v>123</v>
      </c>
      <c r="S26" s="14" t="s">
        <v>120</v>
      </c>
      <c r="T26" s="32" t="s">
        <v>120</v>
      </c>
      <c r="U26" s="32" t="s">
        <v>120</v>
      </c>
      <c r="Y26" s="32" t="s">
        <v>120</v>
      </c>
      <c r="Z26" s="32" t="s">
        <v>120</v>
      </c>
      <c r="AA26" s="32" t="s">
        <v>120</v>
      </c>
      <c r="AB26" s="32" t="s">
        <v>120</v>
      </c>
      <c r="AE26" s="32" t="s">
        <v>120</v>
      </c>
      <c r="AG26" s="32" t="s">
        <v>120</v>
      </c>
      <c r="AI26" s="32" t="s">
        <v>120</v>
      </c>
      <c r="AJ26" s="32" t="s">
        <v>120</v>
      </c>
      <c r="AK26" s="32" t="s">
        <v>120</v>
      </c>
      <c r="AL26" s="32" t="s">
        <v>120</v>
      </c>
      <c r="AO26" s="32" t="s">
        <v>120</v>
      </c>
      <c r="AP26" s="32" t="s">
        <v>120</v>
      </c>
      <c r="AR26" s="32" t="s">
        <v>120</v>
      </c>
      <c r="AS26" s="32" t="s">
        <v>120</v>
      </c>
      <c r="AX26" s="32" t="s">
        <v>121</v>
      </c>
      <c r="BE26" s="32" t="s">
        <v>120</v>
      </c>
      <c r="BF26" s="32" t="s">
        <v>120</v>
      </c>
      <c r="BG26" s="32" t="s">
        <v>120</v>
      </c>
      <c r="BH26" s="32" t="s">
        <v>120</v>
      </c>
      <c r="BI26" s="32" t="s">
        <v>120</v>
      </c>
      <c r="BJ26" s="32" t="s">
        <v>120</v>
      </c>
      <c r="BK26" s="32" t="s">
        <v>120</v>
      </c>
      <c r="BL26" s="32" t="s">
        <v>120</v>
      </c>
      <c r="BM26" s="32" t="s">
        <v>120</v>
      </c>
      <c r="BN26" s="33">
        <v>42376</v>
      </c>
      <c r="BO26" s="32" t="s">
        <v>126</v>
      </c>
      <c r="BP26" s="33">
        <v>42379</v>
      </c>
      <c r="BQ26" s="32" t="s">
        <v>120</v>
      </c>
      <c r="BR26" s="32" t="s">
        <v>142</v>
      </c>
      <c r="BS26" s="32" t="s">
        <v>127</v>
      </c>
      <c r="BT26" s="32" t="s">
        <v>128</v>
      </c>
      <c r="BU26" s="32" t="s">
        <v>128</v>
      </c>
      <c r="BV26" s="32" t="s">
        <v>128</v>
      </c>
      <c r="BW26" s="32" t="s">
        <v>128</v>
      </c>
      <c r="BX26" s="32" t="s">
        <v>127</v>
      </c>
      <c r="BY26" s="32" t="s">
        <v>128</v>
      </c>
      <c r="BZ26" s="32" t="s">
        <v>175</v>
      </c>
      <c r="CA26" s="32" t="s">
        <v>128</v>
      </c>
      <c r="CB26" s="32" t="s">
        <v>120</v>
      </c>
      <c r="CC26" s="32" t="s">
        <v>127</v>
      </c>
      <c r="CD26" s="32" t="s">
        <v>120</v>
      </c>
      <c r="CE26" s="32" t="s">
        <v>127</v>
      </c>
      <c r="CF26" s="32" t="s">
        <v>120</v>
      </c>
      <c r="CG26" s="33"/>
      <c r="CH26" s="32">
        <v>35.4</v>
      </c>
      <c r="CI26" s="32" t="s">
        <v>129</v>
      </c>
      <c r="CJ26" s="32" t="s">
        <v>127</v>
      </c>
      <c r="CK26" s="32" t="s">
        <v>120</v>
      </c>
      <c r="CL26" s="32">
        <v>60</v>
      </c>
      <c r="CM26" s="32" t="s">
        <v>157</v>
      </c>
      <c r="CN26" s="32" t="s">
        <v>158</v>
      </c>
      <c r="CO26" s="32" t="s">
        <v>120</v>
      </c>
      <c r="CP26" s="32" t="s">
        <v>218</v>
      </c>
      <c r="CQ26" s="32" t="s">
        <v>127</v>
      </c>
      <c r="CR26" s="32" t="s">
        <v>120</v>
      </c>
      <c r="CS26" s="32">
        <v>20</v>
      </c>
      <c r="CT26" s="32" t="s">
        <v>170</v>
      </c>
      <c r="CU26" s="32" t="s">
        <v>142</v>
      </c>
      <c r="CV26" s="32" t="s">
        <v>120</v>
      </c>
      <c r="CW26" s="32" t="s">
        <v>120</v>
      </c>
      <c r="CX26" s="32" t="s">
        <v>120</v>
      </c>
      <c r="CY26" s="32" t="s">
        <v>120</v>
      </c>
      <c r="CZ26" s="32" t="s">
        <v>120</v>
      </c>
      <c r="DA26" s="32" t="s">
        <v>120</v>
      </c>
      <c r="DB26" s="32" t="s">
        <v>120</v>
      </c>
      <c r="DC26" s="32" t="s">
        <v>120</v>
      </c>
      <c r="DE26" s="32" t="s">
        <v>120</v>
      </c>
      <c r="DF26" s="32" t="s">
        <v>120</v>
      </c>
      <c r="DG26" s="32" t="s">
        <v>120</v>
      </c>
      <c r="DH26" s="32" t="s">
        <v>120</v>
      </c>
      <c r="DI26" s="32" t="s">
        <v>127</v>
      </c>
      <c r="DJ26" s="32" t="s">
        <v>127</v>
      </c>
      <c r="DK26" s="32" t="s">
        <v>120</v>
      </c>
      <c r="DL26" s="32" t="s">
        <v>120</v>
      </c>
      <c r="DM26" s="32" t="s">
        <v>128</v>
      </c>
      <c r="DN26" s="32" t="s">
        <v>128</v>
      </c>
      <c r="DO26" s="32" t="s">
        <v>127</v>
      </c>
      <c r="DP26" s="32" t="s">
        <v>127</v>
      </c>
      <c r="DQ26" s="32" t="s">
        <v>128</v>
      </c>
      <c r="DR26" s="32" t="s">
        <v>128</v>
      </c>
      <c r="DS26" s="32" t="s">
        <v>120</v>
      </c>
      <c r="DT26" s="32" t="s">
        <v>120</v>
      </c>
      <c r="DU26" s="32" t="s">
        <v>120</v>
      </c>
      <c r="DY26" s="32" t="s">
        <v>120</v>
      </c>
      <c r="DZ26" s="32">
        <v>3</v>
      </c>
      <c r="EA26" s="32" t="s">
        <v>149</v>
      </c>
      <c r="EB26" s="32" t="s">
        <v>131</v>
      </c>
      <c r="EC26" s="32" t="s">
        <v>120</v>
      </c>
      <c r="ED26" s="32" t="s">
        <v>120</v>
      </c>
      <c r="EG26" s="32" t="s">
        <v>126</v>
      </c>
      <c r="EH26" s="32">
        <v>42379</v>
      </c>
      <c r="EI26" s="32" t="s">
        <v>120</v>
      </c>
    </row>
    <row r="27" spans="1:139" x14ac:dyDescent="0.25">
      <c r="A27">
        <v>2024</v>
      </c>
      <c r="B27" t="s">
        <v>219</v>
      </c>
      <c r="C27">
        <v>2016</v>
      </c>
      <c r="D27" t="s">
        <v>119</v>
      </c>
      <c r="E27" t="s">
        <v>121</v>
      </c>
      <c r="F27">
        <v>86500</v>
      </c>
      <c r="G27" s="7" t="s">
        <v>220</v>
      </c>
      <c r="H27" t="s">
        <v>121</v>
      </c>
      <c r="I27">
        <v>7</v>
      </c>
      <c r="J27">
        <v>1</v>
      </c>
      <c r="K27">
        <v>6</v>
      </c>
      <c r="L27">
        <v>0</v>
      </c>
      <c r="M27" s="5">
        <v>42774</v>
      </c>
      <c r="N27">
        <v>2024</v>
      </c>
      <c r="O27" t="s">
        <v>221</v>
      </c>
      <c r="P27">
        <v>20</v>
      </c>
      <c r="Q27" t="s">
        <v>138</v>
      </c>
      <c r="R27" t="s">
        <v>123</v>
      </c>
      <c r="S27" s="7" t="s">
        <v>222</v>
      </c>
      <c r="T27" t="s">
        <v>127</v>
      </c>
      <c r="W27" t="s">
        <v>127</v>
      </c>
      <c r="X27" t="s">
        <v>127</v>
      </c>
      <c r="Y27" t="s">
        <v>162</v>
      </c>
      <c r="Z27" t="s">
        <v>197</v>
      </c>
      <c r="AA27" t="s">
        <v>120</v>
      </c>
      <c r="AB27" t="s">
        <v>128</v>
      </c>
      <c r="AE27" t="s">
        <v>128</v>
      </c>
      <c r="AG27" t="s">
        <v>128</v>
      </c>
      <c r="AH27" t="s">
        <v>128</v>
      </c>
      <c r="AI27" t="s">
        <v>127</v>
      </c>
      <c r="AJ27" t="s">
        <v>127</v>
      </c>
      <c r="AK27" t="s">
        <v>128</v>
      </c>
      <c r="AL27" t="s">
        <v>120</v>
      </c>
      <c r="AO27" t="s">
        <v>120</v>
      </c>
      <c r="AP27" t="s">
        <v>120</v>
      </c>
      <c r="AR27" t="s">
        <v>127</v>
      </c>
      <c r="AS27" t="s">
        <v>120</v>
      </c>
      <c r="AX27" t="s">
        <v>121</v>
      </c>
      <c r="AY27" t="s">
        <v>223</v>
      </c>
      <c r="AZ27">
        <v>86500</v>
      </c>
      <c r="BA27" t="s">
        <v>224</v>
      </c>
      <c r="BC27">
        <v>0.5</v>
      </c>
      <c r="BE27" t="s">
        <v>125</v>
      </c>
      <c r="BF27" t="s">
        <v>128</v>
      </c>
      <c r="BG27" t="s">
        <v>127</v>
      </c>
      <c r="BH27" t="s">
        <v>128</v>
      </c>
      <c r="BI27" t="s">
        <v>120</v>
      </c>
      <c r="BJ27" t="s">
        <v>128</v>
      </c>
      <c r="BK27" t="s">
        <v>128</v>
      </c>
      <c r="BL27" t="s">
        <v>120</v>
      </c>
      <c r="BM27" t="s">
        <v>141</v>
      </c>
      <c r="BN27" s="4">
        <v>42773</v>
      </c>
      <c r="BO27" t="s">
        <v>211</v>
      </c>
      <c r="BP27" s="4"/>
      <c r="BQ27" t="s">
        <v>120</v>
      </c>
      <c r="BR27" t="s">
        <v>120</v>
      </c>
      <c r="BS27" t="s">
        <v>127</v>
      </c>
      <c r="BT27" t="s">
        <v>127</v>
      </c>
      <c r="BU27" t="s">
        <v>128</v>
      </c>
      <c r="BV27" t="s">
        <v>128</v>
      </c>
      <c r="BW27" t="s">
        <v>128</v>
      </c>
      <c r="BX27" s="39" t="s">
        <v>125</v>
      </c>
      <c r="BY27" t="s">
        <v>120</v>
      </c>
      <c r="BZ27" t="s">
        <v>175</v>
      </c>
      <c r="CA27" t="s">
        <v>120</v>
      </c>
      <c r="CB27" t="s">
        <v>120</v>
      </c>
      <c r="CC27" t="s">
        <v>128</v>
      </c>
      <c r="CD27" t="s">
        <v>120</v>
      </c>
      <c r="CE27" t="s">
        <v>120</v>
      </c>
      <c r="CF27" t="s">
        <v>120</v>
      </c>
      <c r="CG27" s="4"/>
      <c r="CH27" t="s">
        <v>120</v>
      </c>
      <c r="CI27" t="s">
        <v>120</v>
      </c>
      <c r="CJ27" t="s">
        <v>120</v>
      </c>
      <c r="CK27" t="s">
        <v>120</v>
      </c>
      <c r="CL27" t="s">
        <v>120</v>
      </c>
      <c r="CM27" t="s">
        <v>120</v>
      </c>
      <c r="CN27" t="s">
        <v>120</v>
      </c>
      <c r="CO27" t="s">
        <v>120</v>
      </c>
      <c r="CP27" t="s">
        <v>120</v>
      </c>
      <c r="CQ27" t="s">
        <v>120</v>
      </c>
      <c r="CR27" t="s">
        <v>120</v>
      </c>
      <c r="CS27" t="s">
        <v>120</v>
      </c>
      <c r="CT27" t="s">
        <v>120</v>
      </c>
      <c r="CU27" t="s">
        <v>120</v>
      </c>
      <c r="CV27" t="s">
        <v>120</v>
      </c>
      <c r="CW27" t="s">
        <v>120</v>
      </c>
      <c r="CX27" t="s">
        <v>120</v>
      </c>
      <c r="CY27" t="s">
        <v>120</v>
      </c>
      <c r="CZ27" t="s">
        <v>120</v>
      </c>
      <c r="DA27" t="s">
        <v>120</v>
      </c>
      <c r="DB27" t="s">
        <v>120</v>
      </c>
      <c r="DC27" t="s">
        <v>128</v>
      </c>
      <c r="DE27" t="s">
        <v>120</v>
      </c>
      <c r="DF27" t="s">
        <v>120</v>
      </c>
      <c r="DG27" t="s">
        <v>120</v>
      </c>
      <c r="DH27" t="s">
        <v>120</v>
      </c>
      <c r="DI27" t="s">
        <v>120</v>
      </c>
      <c r="DJ27" t="s">
        <v>120</v>
      </c>
      <c r="DK27" t="s">
        <v>120</v>
      </c>
      <c r="DL27" t="s">
        <v>120</v>
      </c>
      <c r="DM27" t="s">
        <v>120</v>
      </c>
      <c r="DN27" t="s">
        <v>120</v>
      </c>
      <c r="DO27" t="s">
        <v>120</v>
      </c>
      <c r="DP27" t="s">
        <v>120</v>
      </c>
      <c r="DQ27" t="s">
        <v>120</v>
      </c>
      <c r="DR27" t="s">
        <v>120</v>
      </c>
      <c r="DS27" t="s">
        <v>120</v>
      </c>
      <c r="DT27" t="s">
        <v>120</v>
      </c>
      <c r="DU27" t="s">
        <v>120</v>
      </c>
      <c r="DY27" t="s">
        <v>120</v>
      </c>
      <c r="DZ27" t="s">
        <v>120</v>
      </c>
      <c r="EA27" t="s">
        <v>130</v>
      </c>
      <c r="EC27" t="s">
        <v>120</v>
      </c>
      <c r="ED27" t="s">
        <v>120</v>
      </c>
      <c r="EI27" t="s">
        <v>120</v>
      </c>
    </row>
    <row r="28" spans="1:139" s="13" customFormat="1" x14ac:dyDescent="0.25">
      <c r="A28" s="13">
        <v>2061</v>
      </c>
      <c r="B28" s="13" t="s">
        <v>225</v>
      </c>
      <c r="C28" s="13">
        <v>2016</v>
      </c>
      <c r="D28" s="13" t="s">
        <v>119</v>
      </c>
      <c r="E28" s="13" t="s">
        <v>121</v>
      </c>
      <c r="G28" s="14"/>
      <c r="H28" s="13" t="s">
        <v>121</v>
      </c>
      <c r="I28" s="13" t="s">
        <v>120</v>
      </c>
      <c r="J28" s="13" t="s">
        <v>120</v>
      </c>
      <c r="K28" s="13" t="s">
        <v>120</v>
      </c>
      <c r="L28" s="13" t="s">
        <v>120</v>
      </c>
      <c r="M28" s="12" t="s">
        <v>120</v>
      </c>
      <c r="N28" s="13">
        <v>2061</v>
      </c>
      <c r="O28" s="13" t="s">
        <v>226</v>
      </c>
      <c r="P28" s="13">
        <v>90</v>
      </c>
      <c r="Q28" s="13" t="s">
        <v>138</v>
      </c>
      <c r="R28" s="13" t="s">
        <v>123</v>
      </c>
      <c r="S28" s="14" t="s">
        <v>196</v>
      </c>
      <c r="T28" s="13" t="s">
        <v>120</v>
      </c>
      <c r="U28" s="13" t="s">
        <v>120</v>
      </c>
      <c r="Y28" s="13" t="s">
        <v>120</v>
      </c>
      <c r="Z28" s="13" t="s">
        <v>120</v>
      </c>
      <c r="AA28" s="13" t="s">
        <v>120</v>
      </c>
      <c r="AB28" s="13" t="s">
        <v>120</v>
      </c>
      <c r="AE28" s="13" t="s">
        <v>120</v>
      </c>
      <c r="AG28" s="13" t="s">
        <v>120</v>
      </c>
      <c r="AI28" s="13" t="s">
        <v>128</v>
      </c>
      <c r="AJ28" s="13" t="s">
        <v>120</v>
      </c>
      <c r="AK28" s="13" t="s">
        <v>127</v>
      </c>
      <c r="AL28" s="13" t="s">
        <v>127</v>
      </c>
      <c r="AN28" s="13" t="s">
        <v>127</v>
      </c>
      <c r="AO28" s="13" t="s">
        <v>128</v>
      </c>
      <c r="AR28" s="13" t="s">
        <v>120</v>
      </c>
      <c r="AS28" s="13" t="s">
        <v>127</v>
      </c>
      <c r="AX28" s="13" t="s">
        <v>121</v>
      </c>
      <c r="AY28" s="13" t="s">
        <v>227</v>
      </c>
      <c r="AZ28" s="13">
        <v>73300</v>
      </c>
      <c r="BA28" s="13" t="s">
        <v>228</v>
      </c>
      <c r="BD28" s="13" t="s">
        <v>127</v>
      </c>
      <c r="BE28" s="13" t="s">
        <v>127</v>
      </c>
      <c r="BF28" s="13" t="s">
        <v>120</v>
      </c>
      <c r="BG28" s="13" t="s">
        <v>120</v>
      </c>
      <c r="BH28" s="13" t="s">
        <v>120</v>
      </c>
      <c r="BI28" s="13" t="s">
        <v>120</v>
      </c>
      <c r="BJ28" s="13" t="s">
        <v>120</v>
      </c>
      <c r="BK28" s="13" t="s">
        <v>120</v>
      </c>
      <c r="BL28" s="13" t="s">
        <v>120</v>
      </c>
      <c r="BM28" s="13" t="s">
        <v>120</v>
      </c>
      <c r="BN28" s="12">
        <v>42713</v>
      </c>
      <c r="BO28" s="13" t="s">
        <v>120</v>
      </c>
      <c r="BP28" s="12" t="s">
        <v>120</v>
      </c>
      <c r="BQ28" s="13" t="s">
        <v>120</v>
      </c>
      <c r="BR28" s="13" t="s">
        <v>142</v>
      </c>
      <c r="BS28" s="13" t="s">
        <v>128</v>
      </c>
      <c r="BT28" s="13" t="s">
        <v>127</v>
      </c>
      <c r="BU28" s="13" t="s">
        <v>128</v>
      </c>
      <c r="BV28" s="13" t="s">
        <v>120</v>
      </c>
      <c r="BW28" s="13" t="s">
        <v>128</v>
      </c>
      <c r="BX28" s="32" t="s">
        <v>128</v>
      </c>
      <c r="BY28" s="13" t="s">
        <v>128</v>
      </c>
      <c r="BZ28" s="13" t="s">
        <v>120</v>
      </c>
      <c r="CA28" s="13" t="s">
        <v>128</v>
      </c>
      <c r="CB28" s="13" t="s">
        <v>120</v>
      </c>
      <c r="CC28" s="13" t="s">
        <v>128</v>
      </c>
      <c r="CD28" s="13" t="s">
        <v>213</v>
      </c>
      <c r="CE28" s="13" t="s">
        <v>127</v>
      </c>
      <c r="CF28" s="13" t="s">
        <v>120</v>
      </c>
      <c r="CG28" s="12"/>
      <c r="CH28" s="13">
        <v>36</v>
      </c>
      <c r="CI28" s="13" t="s">
        <v>129</v>
      </c>
      <c r="CJ28" s="13" t="s">
        <v>127</v>
      </c>
      <c r="CK28" s="13" t="s">
        <v>120</v>
      </c>
      <c r="CL28" s="13">
        <v>48</v>
      </c>
      <c r="CM28" s="13" t="s">
        <v>157</v>
      </c>
      <c r="CN28" s="13" t="s">
        <v>158</v>
      </c>
      <c r="CO28" s="13" t="s">
        <v>165</v>
      </c>
      <c r="CP28" s="13" t="s">
        <v>218</v>
      </c>
      <c r="CQ28" s="13" t="s">
        <v>127</v>
      </c>
      <c r="CR28" s="13" t="s">
        <v>120</v>
      </c>
      <c r="CS28" s="13">
        <v>20</v>
      </c>
      <c r="CT28" s="13" t="s">
        <v>170</v>
      </c>
      <c r="CU28" s="13" t="s">
        <v>125</v>
      </c>
      <c r="CV28" s="13" t="s">
        <v>127</v>
      </c>
      <c r="CW28" s="13" t="s">
        <v>120</v>
      </c>
      <c r="CX28" s="13" t="s">
        <v>165</v>
      </c>
      <c r="CY28" s="13" t="s">
        <v>120</v>
      </c>
      <c r="CZ28" s="13" t="s">
        <v>120</v>
      </c>
      <c r="DA28" s="13" t="s">
        <v>127</v>
      </c>
      <c r="DB28" s="13" t="s">
        <v>128</v>
      </c>
      <c r="DC28" s="13" t="s">
        <v>127</v>
      </c>
      <c r="DE28" s="13" t="s">
        <v>128</v>
      </c>
      <c r="DF28" s="13" t="s">
        <v>120</v>
      </c>
      <c r="DG28" s="13" t="s">
        <v>120</v>
      </c>
      <c r="DH28" s="13" t="s">
        <v>120</v>
      </c>
      <c r="DI28" s="13" t="s">
        <v>128</v>
      </c>
      <c r="DJ28" s="13" t="s">
        <v>128</v>
      </c>
      <c r="DK28" s="13" t="s">
        <v>128</v>
      </c>
      <c r="DL28" s="13" t="s">
        <v>120</v>
      </c>
      <c r="DM28" s="13" t="s">
        <v>128</v>
      </c>
      <c r="DN28" s="13" t="s">
        <v>128</v>
      </c>
      <c r="DO28" s="13" t="s">
        <v>128</v>
      </c>
      <c r="DP28" s="13" t="s">
        <v>128</v>
      </c>
      <c r="DQ28" s="13" t="s">
        <v>128</v>
      </c>
      <c r="DR28" s="13" t="s">
        <v>128</v>
      </c>
      <c r="DS28" s="13" t="s">
        <v>120</v>
      </c>
      <c r="DT28" s="13" t="s">
        <v>120</v>
      </c>
      <c r="DU28" s="13" t="s">
        <v>120</v>
      </c>
      <c r="DY28" s="13" t="s">
        <v>120</v>
      </c>
      <c r="DZ28" s="13" t="s">
        <v>120</v>
      </c>
      <c r="EA28" s="13" t="s">
        <v>149</v>
      </c>
      <c r="EB28" s="13" t="s">
        <v>131</v>
      </c>
      <c r="EC28" s="13" t="s">
        <v>120</v>
      </c>
      <c r="ED28" s="13" t="s">
        <v>120</v>
      </c>
      <c r="EI28" s="13" t="s">
        <v>120</v>
      </c>
    </row>
    <row r="29" spans="1:139" s="34" customFormat="1" x14ac:dyDescent="0.25">
      <c r="A29" s="34">
        <v>2144</v>
      </c>
      <c r="B29" s="34" t="s">
        <v>229</v>
      </c>
      <c r="C29" s="34">
        <v>2016</v>
      </c>
      <c r="D29" s="34" t="s">
        <v>119</v>
      </c>
      <c r="E29" s="34" t="s">
        <v>121</v>
      </c>
      <c r="G29" s="35"/>
      <c r="H29" s="34" t="s">
        <v>121</v>
      </c>
      <c r="I29" s="34" t="s">
        <v>120</v>
      </c>
      <c r="J29" s="34" t="s">
        <v>120</v>
      </c>
      <c r="K29" s="34" t="s">
        <v>120</v>
      </c>
      <c r="L29" s="34" t="s">
        <v>120</v>
      </c>
      <c r="M29" s="36" t="s">
        <v>120</v>
      </c>
      <c r="N29" s="34">
        <v>2144</v>
      </c>
      <c r="O29" s="34" t="s">
        <v>231</v>
      </c>
      <c r="P29" s="34">
        <v>148</v>
      </c>
      <c r="Q29" s="34" t="s">
        <v>167</v>
      </c>
      <c r="R29" s="34" t="s">
        <v>123</v>
      </c>
      <c r="S29" s="35" t="s">
        <v>232</v>
      </c>
      <c r="T29" s="34" t="s">
        <v>120</v>
      </c>
      <c r="U29" s="34" t="s">
        <v>120</v>
      </c>
      <c r="Y29" s="34" t="s">
        <v>120</v>
      </c>
      <c r="Z29" s="34" t="s">
        <v>120</v>
      </c>
      <c r="AA29" s="34" t="s">
        <v>120</v>
      </c>
      <c r="AB29" s="34" t="s">
        <v>120</v>
      </c>
      <c r="AE29" s="34" t="s">
        <v>120</v>
      </c>
      <c r="AG29" s="34" t="s">
        <v>120</v>
      </c>
      <c r="AI29" s="34" t="s">
        <v>127</v>
      </c>
      <c r="AJ29" s="34" t="s">
        <v>120</v>
      </c>
      <c r="AK29" s="34" t="s">
        <v>127</v>
      </c>
      <c r="AL29" s="34" t="s">
        <v>127</v>
      </c>
      <c r="AN29" s="34" t="s">
        <v>127</v>
      </c>
      <c r="AO29" s="34" t="s">
        <v>128</v>
      </c>
      <c r="AR29" s="34" t="s">
        <v>120</v>
      </c>
      <c r="AS29" s="34" t="s">
        <v>127</v>
      </c>
      <c r="AX29" s="34" t="s">
        <v>121</v>
      </c>
      <c r="AY29" s="34" t="s">
        <v>230</v>
      </c>
      <c r="AZ29" s="34">
        <v>14110</v>
      </c>
      <c r="BA29" s="34" t="s">
        <v>233</v>
      </c>
      <c r="BD29" s="34" t="s">
        <v>127</v>
      </c>
      <c r="BE29" s="34" t="s">
        <v>127</v>
      </c>
      <c r="BF29" s="34" t="s">
        <v>120</v>
      </c>
      <c r="BG29" s="34" t="s">
        <v>128</v>
      </c>
      <c r="BH29" s="34" t="s">
        <v>128</v>
      </c>
      <c r="BI29" s="34" t="s">
        <v>120</v>
      </c>
      <c r="BJ29" s="34" t="s">
        <v>128</v>
      </c>
      <c r="BK29" s="34" t="s">
        <v>120</v>
      </c>
      <c r="BL29" s="34" t="s">
        <v>120</v>
      </c>
      <c r="BM29" s="34" t="s">
        <v>234</v>
      </c>
      <c r="BN29" s="36">
        <v>42766</v>
      </c>
      <c r="BO29" s="34" t="s">
        <v>120</v>
      </c>
      <c r="BP29" s="36" t="s">
        <v>120</v>
      </c>
      <c r="BQ29" s="34" t="s">
        <v>120</v>
      </c>
      <c r="BR29" s="34" t="s">
        <v>190</v>
      </c>
      <c r="BS29" s="34" t="s">
        <v>127</v>
      </c>
      <c r="BT29" s="34" t="s">
        <v>128</v>
      </c>
      <c r="BU29" s="34" t="s">
        <v>128</v>
      </c>
      <c r="BV29" s="34" t="s">
        <v>120</v>
      </c>
      <c r="BW29" s="34" t="s">
        <v>128</v>
      </c>
      <c r="BX29" s="40" t="s">
        <v>128</v>
      </c>
      <c r="BY29" s="34" t="s">
        <v>127</v>
      </c>
      <c r="BZ29" s="34" t="s">
        <v>120</v>
      </c>
      <c r="CA29" s="34" t="s">
        <v>128</v>
      </c>
      <c r="CB29" s="34" t="s">
        <v>120</v>
      </c>
      <c r="CC29" s="34" t="s">
        <v>128</v>
      </c>
      <c r="CD29" s="34" t="s">
        <v>235</v>
      </c>
      <c r="CE29" s="34" t="s">
        <v>127</v>
      </c>
      <c r="CF29" s="34" t="s">
        <v>120</v>
      </c>
      <c r="CG29" s="36"/>
      <c r="CH29" s="34" t="s">
        <v>120</v>
      </c>
      <c r="CI29" s="34" t="s">
        <v>120</v>
      </c>
      <c r="CJ29" s="34" t="s">
        <v>127</v>
      </c>
      <c r="CK29" s="34" t="s">
        <v>120</v>
      </c>
      <c r="CL29" s="34">
        <v>55</v>
      </c>
      <c r="CM29" s="34" t="s">
        <v>157</v>
      </c>
      <c r="CN29" s="34" t="s">
        <v>191</v>
      </c>
      <c r="CO29" s="34" t="s">
        <v>165</v>
      </c>
      <c r="CP29" s="34" t="s">
        <v>165</v>
      </c>
      <c r="CQ29" s="34" t="s">
        <v>120</v>
      </c>
      <c r="CR29" s="34" t="s">
        <v>120</v>
      </c>
      <c r="CS29" s="34" t="s">
        <v>120</v>
      </c>
      <c r="CT29" s="34" t="s">
        <v>120</v>
      </c>
      <c r="CU29" s="34" t="s">
        <v>120</v>
      </c>
      <c r="CV29" s="34" t="s">
        <v>127</v>
      </c>
      <c r="CW29" s="34" t="s">
        <v>120</v>
      </c>
      <c r="CX29" s="34" t="s">
        <v>165</v>
      </c>
      <c r="CY29" s="34" t="s">
        <v>120</v>
      </c>
      <c r="CZ29" s="34" t="s">
        <v>120</v>
      </c>
      <c r="DA29" s="34" t="s">
        <v>127</v>
      </c>
      <c r="DB29" s="34" t="s">
        <v>128</v>
      </c>
      <c r="DC29" s="34" t="s">
        <v>127</v>
      </c>
      <c r="DE29" s="34" t="s">
        <v>128</v>
      </c>
      <c r="DF29" s="34" t="s">
        <v>120</v>
      </c>
      <c r="DG29" s="34" t="s">
        <v>120</v>
      </c>
      <c r="DH29" s="34" t="s">
        <v>120</v>
      </c>
      <c r="DI29" s="34" t="s">
        <v>127</v>
      </c>
      <c r="DJ29" s="34" t="s">
        <v>127</v>
      </c>
      <c r="DK29" s="34" t="s">
        <v>120</v>
      </c>
      <c r="DL29" s="34" t="s">
        <v>120</v>
      </c>
      <c r="DM29" s="34" t="s">
        <v>120</v>
      </c>
      <c r="DN29" s="34" t="s">
        <v>120</v>
      </c>
      <c r="DO29" s="34" t="s">
        <v>127</v>
      </c>
      <c r="DP29" s="34" t="s">
        <v>120</v>
      </c>
      <c r="DQ29" s="34" t="s">
        <v>120</v>
      </c>
      <c r="DR29" s="34" t="s">
        <v>120</v>
      </c>
      <c r="DS29" s="34" t="s">
        <v>120</v>
      </c>
      <c r="DT29" s="34" t="s">
        <v>120</v>
      </c>
      <c r="DU29" s="34" t="s">
        <v>120</v>
      </c>
      <c r="DY29" s="34" t="s">
        <v>120</v>
      </c>
      <c r="DZ29" s="34" t="s">
        <v>120</v>
      </c>
      <c r="EA29" s="34" t="s">
        <v>130</v>
      </c>
      <c r="EB29" s="34" t="s">
        <v>131</v>
      </c>
      <c r="EC29" s="34" t="s">
        <v>120</v>
      </c>
      <c r="ED29" s="34" t="s">
        <v>405</v>
      </c>
      <c r="EI29" s="34" t="s">
        <v>120</v>
      </c>
    </row>
    <row r="30" spans="1:139" s="34" customFormat="1" x14ac:dyDescent="0.25">
      <c r="A30" s="34">
        <v>2145</v>
      </c>
      <c r="B30" s="34" t="s">
        <v>236</v>
      </c>
      <c r="C30" s="34">
        <v>2016</v>
      </c>
      <c r="D30" s="34" t="s">
        <v>119</v>
      </c>
      <c r="E30" s="34" t="s">
        <v>121</v>
      </c>
      <c r="G30" s="35"/>
      <c r="H30" s="34" t="s">
        <v>121</v>
      </c>
      <c r="I30" s="34">
        <v>3</v>
      </c>
      <c r="J30" s="34">
        <v>2</v>
      </c>
      <c r="K30" s="34">
        <v>1</v>
      </c>
      <c r="L30" s="34">
        <v>2</v>
      </c>
      <c r="M30" s="36">
        <v>42753</v>
      </c>
      <c r="N30" s="34">
        <v>2145</v>
      </c>
      <c r="O30" s="34" t="s">
        <v>237</v>
      </c>
      <c r="P30" s="34">
        <v>120</v>
      </c>
      <c r="Q30" s="34" t="s">
        <v>138</v>
      </c>
      <c r="R30" s="34" t="s">
        <v>123</v>
      </c>
      <c r="S30" s="35" t="s">
        <v>238</v>
      </c>
      <c r="T30" s="34" t="s">
        <v>127</v>
      </c>
      <c r="U30" s="34" t="s">
        <v>127</v>
      </c>
      <c r="V30" s="34" t="s">
        <v>127</v>
      </c>
      <c r="W30" s="34" t="s">
        <v>127</v>
      </c>
      <c r="X30" s="34" t="s">
        <v>127</v>
      </c>
      <c r="Y30" s="34" t="s">
        <v>140</v>
      </c>
      <c r="Z30" s="34" t="s">
        <v>197</v>
      </c>
      <c r="AA30" s="34" t="s">
        <v>120</v>
      </c>
      <c r="AB30" s="34" t="s">
        <v>120</v>
      </c>
      <c r="AE30" s="34" t="s">
        <v>128</v>
      </c>
      <c r="AG30" s="34" t="s">
        <v>128</v>
      </c>
      <c r="AH30" s="34" t="s">
        <v>128</v>
      </c>
      <c r="AI30" s="34" t="s">
        <v>128</v>
      </c>
      <c r="AJ30" s="34" t="s">
        <v>127</v>
      </c>
      <c r="AK30" s="34" t="s">
        <v>120</v>
      </c>
      <c r="AL30" s="34" t="s">
        <v>120</v>
      </c>
      <c r="AO30" s="34" t="s">
        <v>120</v>
      </c>
      <c r="AP30" s="34" t="s">
        <v>120</v>
      </c>
      <c r="AR30" s="34" t="s">
        <v>128</v>
      </c>
      <c r="AS30" s="34" t="s">
        <v>127</v>
      </c>
      <c r="AU30" s="34" t="s">
        <v>127</v>
      </c>
      <c r="AX30" s="34" t="s">
        <v>121</v>
      </c>
      <c r="AY30" s="34" t="s">
        <v>230</v>
      </c>
      <c r="AZ30" s="34">
        <v>14110</v>
      </c>
      <c r="BA30" s="34" t="s">
        <v>233</v>
      </c>
      <c r="BC30" s="34">
        <v>1</v>
      </c>
      <c r="BD30" s="34" t="s">
        <v>127</v>
      </c>
      <c r="BE30" s="34" t="s">
        <v>127</v>
      </c>
      <c r="BF30" s="34" t="s">
        <v>120</v>
      </c>
      <c r="BG30" s="34" t="s">
        <v>128</v>
      </c>
      <c r="BH30" s="34" t="s">
        <v>128</v>
      </c>
      <c r="BI30" s="34" t="s">
        <v>120</v>
      </c>
      <c r="BJ30" s="34" t="s">
        <v>128</v>
      </c>
      <c r="BK30" s="34" t="s">
        <v>120</v>
      </c>
      <c r="BL30" s="34" t="s">
        <v>120</v>
      </c>
      <c r="BM30" s="34" t="s">
        <v>234</v>
      </c>
      <c r="BN30" s="36">
        <v>42753</v>
      </c>
      <c r="BO30" s="34" t="s">
        <v>126</v>
      </c>
      <c r="BP30" s="36" t="s">
        <v>120</v>
      </c>
      <c r="BQ30" s="34" t="s">
        <v>120</v>
      </c>
      <c r="BR30" s="34" t="s">
        <v>190</v>
      </c>
      <c r="BS30" s="34" t="s">
        <v>127</v>
      </c>
      <c r="BT30" s="34" t="s">
        <v>127</v>
      </c>
      <c r="BU30" s="34" t="s">
        <v>127</v>
      </c>
      <c r="BV30" s="34" t="s">
        <v>127</v>
      </c>
      <c r="BW30" s="34" t="s">
        <v>128</v>
      </c>
      <c r="BX30" s="40" t="s">
        <v>128</v>
      </c>
      <c r="BY30" s="34" t="s">
        <v>127</v>
      </c>
      <c r="BZ30" s="34" t="s">
        <v>147</v>
      </c>
      <c r="CA30" s="34" t="s">
        <v>128</v>
      </c>
      <c r="CB30" s="34" t="s">
        <v>128</v>
      </c>
      <c r="CC30" s="34" t="s">
        <v>128</v>
      </c>
      <c r="CD30" s="34" t="s">
        <v>205</v>
      </c>
      <c r="CE30" s="34" t="s">
        <v>127</v>
      </c>
      <c r="CF30" s="34" t="s">
        <v>127</v>
      </c>
      <c r="CG30" s="37">
        <v>42753</v>
      </c>
      <c r="CH30" s="34">
        <v>36.6</v>
      </c>
      <c r="CI30" s="34" t="s">
        <v>129</v>
      </c>
      <c r="CJ30" s="34" t="s">
        <v>128</v>
      </c>
      <c r="CK30" s="34" t="s">
        <v>128</v>
      </c>
      <c r="CL30" s="34" t="s">
        <v>120</v>
      </c>
      <c r="CM30" s="34" t="s">
        <v>120</v>
      </c>
      <c r="CN30" s="34" t="s">
        <v>120</v>
      </c>
      <c r="CO30" s="34" t="s">
        <v>120</v>
      </c>
      <c r="CP30" s="34" t="s">
        <v>120</v>
      </c>
      <c r="CQ30" s="34" t="s">
        <v>128</v>
      </c>
      <c r="CR30" s="34" t="s">
        <v>128</v>
      </c>
      <c r="CS30" s="34" t="s">
        <v>120</v>
      </c>
      <c r="CT30" s="34" t="s">
        <v>120</v>
      </c>
      <c r="CU30" s="34" t="s">
        <v>120</v>
      </c>
      <c r="CV30" s="34" t="s">
        <v>128</v>
      </c>
      <c r="CW30" s="34" t="s">
        <v>134</v>
      </c>
      <c r="CX30" s="34" t="s">
        <v>120</v>
      </c>
      <c r="CY30" s="34" t="s">
        <v>120</v>
      </c>
      <c r="CZ30" s="34" t="s">
        <v>120</v>
      </c>
      <c r="DA30" s="34" t="s">
        <v>120</v>
      </c>
      <c r="DB30" s="34" t="s">
        <v>120</v>
      </c>
      <c r="DC30" s="34" t="s">
        <v>127</v>
      </c>
      <c r="DE30" s="34" t="s">
        <v>127</v>
      </c>
      <c r="DF30" s="38" t="s">
        <v>239</v>
      </c>
      <c r="DG30" s="34" t="s">
        <v>120</v>
      </c>
      <c r="DH30" s="34" t="s">
        <v>152</v>
      </c>
      <c r="DI30" s="34" t="s">
        <v>127</v>
      </c>
      <c r="DJ30" s="34" t="s">
        <v>120</v>
      </c>
      <c r="DK30" s="34" t="s">
        <v>120</v>
      </c>
      <c r="DL30" s="34" t="s">
        <v>120</v>
      </c>
      <c r="DM30" s="34" t="s">
        <v>120</v>
      </c>
      <c r="DN30" s="34" t="s">
        <v>120</v>
      </c>
      <c r="DO30" s="34" t="s">
        <v>120</v>
      </c>
      <c r="DP30" s="34" t="s">
        <v>120</v>
      </c>
      <c r="DQ30" s="34" t="s">
        <v>120</v>
      </c>
      <c r="DR30" s="34" t="s">
        <v>120</v>
      </c>
      <c r="DS30" s="34" t="s">
        <v>120</v>
      </c>
      <c r="DT30" s="34" t="s">
        <v>120</v>
      </c>
      <c r="DU30" s="34" t="s">
        <v>120</v>
      </c>
      <c r="DY30" s="34" t="s">
        <v>128</v>
      </c>
      <c r="DZ30" s="34" t="s">
        <v>120</v>
      </c>
      <c r="EA30" s="34" t="s">
        <v>130</v>
      </c>
      <c r="EB30" s="34" t="s">
        <v>131</v>
      </c>
      <c r="EC30" s="34" t="s">
        <v>120</v>
      </c>
      <c r="ED30" s="34" t="s">
        <v>405</v>
      </c>
      <c r="EG30" s="34" t="s">
        <v>126</v>
      </c>
      <c r="EH30" s="34" t="s">
        <v>120</v>
      </c>
      <c r="EI30" s="34" t="s">
        <v>120</v>
      </c>
    </row>
    <row r="31" spans="1:139" x14ac:dyDescent="0.25">
      <c r="A31">
        <v>2146</v>
      </c>
      <c r="B31" t="s">
        <v>240</v>
      </c>
      <c r="C31">
        <v>2016</v>
      </c>
      <c r="D31" t="s">
        <v>119</v>
      </c>
      <c r="E31" t="s">
        <v>133</v>
      </c>
      <c r="F31">
        <v>7760</v>
      </c>
      <c r="G31" s="7" t="s">
        <v>242</v>
      </c>
      <c r="H31" t="s">
        <v>133</v>
      </c>
      <c r="I31">
        <v>29</v>
      </c>
      <c r="J31" t="s">
        <v>120</v>
      </c>
      <c r="K31" t="s">
        <v>120</v>
      </c>
      <c r="L31" t="s">
        <v>120</v>
      </c>
      <c r="M31" s="5" t="s">
        <v>120</v>
      </c>
      <c r="N31">
        <v>2146</v>
      </c>
      <c r="O31" t="s">
        <v>243</v>
      </c>
      <c r="P31" t="s">
        <v>120</v>
      </c>
      <c r="Q31" t="s">
        <v>138</v>
      </c>
      <c r="R31" t="s">
        <v>123</v>
      </c>
      <c r="S31" s="7" t="s">
        <v>120</v>
      </c>
      <c r="T31" t="s">
        <v>127</v>
      </c>
      <c r="U31" t="s">
        <v>127</v>
      </c>
      <c r="V31" t="s">
        <v>127</v>
      </c>
      <c r="W31" t="s">
        <v>127</v>
      </c>
      <c r="X31" t="s">
        <v>127</v>
      </c>
      <c r="Y31" t="s">
        <v>140</v>
      </c>
      <c r="Z31" t="s">
        <v>197</v>
      </c>
      <c r="AA31" t="s">
        <v>120</v>
      </c>
      <c r="AB31" t="s">
        <v>128</v>
      </c>
      <c r="AE31" t="s">
        <v>128</v>
      </c>
      <c r="AG31" t="s">
        <v>128</v>
      </c>
      <c r="AH31" t="s">
        <v>128</v>
      </c>
      <c r="AI31" t="s">
        <v>128</v>
      </c>
      <c r="AJ31" t="s">
        <v>128</v>
      </c>
      <c r="AK31" t="s">
        <v>127</v>
      </c>
      <c r="AL31" t="s">
        <v>127</v>
      </c>
      <c r="AO31" t="s">
        <v>128</v>
      </c>
      <c r="AR31" t="s">
        <v>127</v>
      </c>
      <c r="AS31" t="s">
        <v>127</v>
      </c>
      <c r="AX31" t="s">
        <v>133</v>
      </c>
      <c r="AY31" t="s">
        <v>241</v>
      </c>
      <c r="AZ31">
        <v>7760</v>
      </c>
      <c r="BA31" t="s">
        <v>242</v>
      </c>
      <c r="BC31">
        <v>3.5</v>
      </c>
      <c r="BD31" t="s">
        <v>127</v>
      </c>
      <c r="BE31" t="s">
        <v>127</v>
      </c>
      <c r="BF31" t="s">
        <v>127</v>
      </c>
      <c r="BG31" t="s">
        <v>128</v>
      </c>
      <c r="BH31" t="s">
        <v>127</v>
      </c>
      <c r="BI31" t="s">
        <v>125</v>
      </c>
      <c r="BJ31" t="s">
        <v>128</v>
      </c>
      <c r="BK31" t="s">
        <v>128</v>
      </c>
      <c r="BL31" t="s">
        <v>120</v>
      </c>
      <c r="BM31" t="s">
        <v>120</v>
      </c>
      <c r="BN31" s="4">
        <v>42752</v>
      </c>
      <c r="BO31" t="s">
        <v>211</v>
      </c>
      <c r="BP31" s="4"/>
      <c r="BQ31" t="s">
        <v>120</v>
      </c>
      <c r="BR31" t="s">
        <v>120</v>
      </c>
      <c r="BS31" t="s">
        <v>127</v>
      </c>
      <c r="BT31" t="s">
        <v>127</v>
      </c>
      <c r="BU31" t="s">
        <v>128</v>
      </c>
      <c r="BV31" t="s">
        <v>128</v>
      </c>
      <c r="BW31" t="s">
        <v>127</v>
      </c>
      <c r="BX31" s="39" t="s">
        <v>128</v>
      </c>
      <c r="BY31" t="s">
        <v>128</v>
      </c>
      <c r="BZ31" t="s">
        <v>175</v>
      </c>
      <c r="CA31" t="s">
        <v>120</v>
      </c>
      <c r="CB31" t="s">
        <v>120</v>
      </c>
      <c r="CC31" t="s">
        <v>128</v>
      </c>
      <c r="CD31" t="s">
        <v>120</v>
      </c>
      <c r="CE31" t="s">
        <v>120</v>
      </c>
      <c r="CF31" t="s">
        <v>120</v>
      </c>
      <c r="CG31" s="9"/>
      <c r="CH31" t="s">
        <v>120</v>
      </c>
      <c r="CI31" t="s">
        <v>120</v>
      </c>
      <c r="CJ31" t="s">
        <v>120</v>
      </c>
      <c r="CK31" t="s">
        <v>120</v>
      </c>
      <c r="CL31" t="s">
        <v>120</v>
      </c>
      <c r="CM31" t="s">
        <v>120</v>
      </c>
      <c r="CN31" t="s">
        <v>120</v>
      </c>
      <c r="CO31" t="s">
        <v>120</v>
      </c>
      <c r="CP31" t="s">
        <v>120</v>
      </c>
      <c r="CQ31" t="s">
        <v>120</v>
      </c>
      <c r="CR31" t="s">
        <v>120</v>
      </c>
      <c r="CS31" t="s">
        <v>120</v>
      </c>
      <c r="CT31" t="s">
        <v>120</v>
      </c>
      <c r="CU31" t="s">
        <v>120</v>
      </c>
      <c r="CV31" t="s">
        <v>120</v>
      </c>
      <c r="CW31" t="s">
        <v>120</v>
      </c>
      <c r="CX31" t="s">
        <v>120</v>
      </c>
      <c r="CY31" t="s">
        <v>120</v>
      </c>
      <c r="CZ31" t="s">
        <v>120</v>
      </c>
      <c r="DA31" t="s">
        <v>120</v>
      </c>
      <c r="DB31" t="s">
        <v>120</v>
      </c>
      <c r="DC31" t="s">
        <v>127</v>
      </c>
      <c r="DE31" t="s">
        <v>128</v>
      </c>
      <c r="DF31" t="s">
        <v>120</v>
      </c>
      <c r="DG31" t="s">
        <v>120</v>
      </c>
      <c r="DH31" t="s">
        <v>120</v>
      </c>
      <c r="DI31" t="s">
        <v>127</v>
      </c>
      <c r="DJ31" t="s">
        <v>120</v>
      </c>
      <c r="DK31" t="s">
        <v>120</v>
      </c>
      <c r="DL31" t="s">
        <v>120</v>
      </c>
      <c r="DM31" t="s">
        <v>120</v>
      </c>
      <c r="DN31" t="s">
        <v>120</v>
      </c>
      <c r="DO31" t="s">
        <v>120</v>
      </c>
      <c r="DP31" t="s">
        <v>120</v>
      </c>
      <c r="DQ31" t="s">
        <v>120</v>
      </c>
      <c r="DR31" t="s">
        <v>120</v>
      </c>
      <c r="DS31" t="s">
        <v>120</v>
      </c>
      <c r="DT31" t="s">
        <v>120</v>
      </c>
      <c r="DU31" t="s">
        <v>120</v>
      </c>
      <c r="DY31" t="s">
        <v>120</v>
      </c>
      <c r="DZ31" t="s">
        <v>120</v>
      </c>
      <c r="EA31" t="s">
        <v>130</v>
      </c>
      <c r="EB31" t="s">
        <v>131</v>
      </c>
      <c r="EC31" t="s">
        <v>120</v>
      </c>
      <c r="ED31" t="s">
        <v>120</v>
      </c>
      <c r="EI31" t="s">
        <v>120</v>
      </c>
    </row>
    <row r="32" spans="1:139" x14ac:dyDescent="0.25">
      <c r="A32">
        <v>2152</v>
      </c>
      <c r="B32" t="s">
        <v>244</v>
      </c>
      <c r="C32">
        <v>2016</v>
      </c>
      <c r="D32" t="s">
        <v>119</v>
      </c>
      <c r="E32" t="s">
        <v>121</v>
      </c>
      <c r="F32">
        <v>37380</v>
      </c>
      <c r="G32" s="7" t="s">
        <v>245</v>
      </c>
      <c r="H32" t="s">
        <v>121</v>
      </c>
      <c r="I32">
        <v>4</v>
      </c>
      <c r="J32">
        <v>1</v>
      </c>
      <c r="K32">
        <v>3</v>
      </c>
      <c r="L32">
        <v>1</v>
      </c>
      <c r="M32" s="4">
        <v>42757</v>
      </c>
      <c r="N32">
        <v>2152</v>
      </c>
      <c r="O32" t="s">
        <v>246</v>
      </c>
      <c r="P32">
        <v>336</v>
      </c>
      <c r="Q32" t="s">
        <v>122</v>
      </c>
      <c r="R32" t="s">
        <v>123</v>
      </c>
      <c r="S32" s="7" t="s">
        <v>120</v>
      </c>
      <c r="T32" t="s">
        <v>127</v>
      </c>
      <c r="U32" t="s">
        <v>127</v>
      </c>
      <c r="V32" t="s">
        <v>127</v>
      </c>
      <c r="W32" t="s">
        <v>127</v>
      </c>
      <c r="X32" t="s">
        <v>127</v>
      </c>
      <c r="Y32" t="s">
        <v>140</v>
      </c>
      <c r="Z32" t="s">
        <v>197</v>
      </c>
      <c r="AA32" t="s">
        <v>120</v>
      </c>
      <c r="AB32" t="s">
        <v>128</v>
      </c>
      <c r="AE32" t="s">
        <v>127</v>
      </c>
      <c r="AF32" s="7" t="s">
        <v>247</v>
      </c>
      <c r="AG32" t="s">
        <v>128</v>
      </c>
      <c r="AH32" t="s">
        <v>128</v>
      </c>
      <c r="AI32" t="s">
        <v>127</v>
      </c>
      <c r="AJ32" t="s">
        <v>127</v>
      </c>
      <c r="AK32" t="s">
        <v>127</v>
      </c>
      <c r="AL32" t="s">
        <v>127</v>
      </c>
      <c r="AO32" t="s">
        <v>127</v>
      </c>
      <c r="AP32" t="s">
        <v>163</v>
      </c>
      <c r="AR32" t="s">
        <v>127</v>
      </c>
      <c r="AS32" t="s">
        <v>127</v>
      </c>
      <c r="AX32" t="s">
        <v>121</v>
      </c>
      <c r="AY32" t="s">
        <v>248</v>
      </c>
      <c r="AZ32">
        <v>37380</v>
      </c>
      <c r="BA32" t="s">
        <v>245</v>
      </c>
      <c r="BC32">
        <v>1</v>
      </c>
      <c r="BE32" t="s">
        <v>125</v>
      </c>
      <c r="BF32" t="s">
        <v>125</v>
      </c>
      <c r="BG32" t="s">
        <v>128</v>
      </c>
      <c r="BH32" t="s">
        <v>128</v>
      </c>
      <c r="BI32" t="s">
        <v>120</v>
      </c>
      <c r="BJ32" t="s">
        <v>128</v>
      </c>
      <c r="BK32" t="s">
        <v>128</v>
      </c>
      <c r="BL32" t="s">
        <v>120</v>
      </c>
      <c r="BM32" t="s">
        <v>234</v>
      </c>
      <c r="BN32" s="4">
        <v>42755</v>
      </c>
      <c r="BO32" t="s">
        <v>126</v>
      </c>
      <c r="BP32" s="4" t="s">
        <v>120</v>
      </c>
      <c r="BQ32" t="s">
        <v>120</v>
      </c>
      <c r="BR32" t="s">
        <v>120</v>
      </c>
      <c r="BS32" t="s">
        <v>127</v>
      </c>
      <c r="BT32" t="s">
        <v>128</v>
      </c>
      <c r="BU32" t="s">
        <v>127</v>
      </c>
      <c r="BV32" t="s">
        <v>128</v>
      </c>
      <c r="BW32" t="s">
        <v>128</v>
      </c>
      <c r="BX32" s="39" t="s">
        <v>125</v>
      </c>
      <c r="BY32" t="s">
        <v>128</v>
      </c>
      <c r="BZ32" t="s">
        <v>175</v>
      </c>
      <c r="CA32" t="s">
        <v>120</v>
      </c>
      <c r="CB32" t="s">
        <v>120</v>
      </c>
      <c r="CC32" t="s">
        <v>128</v>
      </c>
      <c r="CD32" t="s">
        <v>213</v>
      </c>
      <c r="CE32" t="s">
        <v>120</v>
      </c>
      <c r="CF32" t="s">
        <v>120</v>
      </c>
      <c r="CG32" s="9"/>
      <c r="CH32" t="s">
        <v>120</v>
      </c>
      <c r="CI32" t="s">
        <v>120</v>
      </c>
      <c r="CJ32" t="s">
        <v>120</v>
      </c>
      <c r="CK32" t="s">
        <v>120</v>
      </c>
      <c r="CL32" t="s">
        <v>120</v>
      </c>
      <c r="CM32" t="s">
        <v>120</v>
      </c>
      <c r="CN32" t="s">
        <v>120</v>
      </c>
      <c r="CO32" t="s">
        <v>120</v>
      </c>
      <c r="CP32" t="s">
        <v>120</v>
      </c>
      <c r="CQ32" t="s">
        <v>120</v>
      </c>
      <c r="CR32" t="s">
        <v>120</v>
      </c>
      <c r="CS32" t="s">
        <v>120</v>
      </c>
      <c r="CT32" t="s">
        <v>120</v>
      </c>
      <c r="CU32" t="s">
        <v>120</v>
      </c>
      <c r="CV32" t="s">
        <v>120</v>
      </c>
      <c r="CW32" t="s">
        <v>120</v>
      </c>
      <c r="CX32" t="s">
        <v>120</v>
      </c>
      <c r="CY32" t="s">
        <v>120</v>
      </c>
      <c r="CZ32" t="s">
        <v>120</v>
      </c>
      <c r="DA32" t="s">
        <v>120</v>
      </c>
      <c r="DB32" t="s">
        <v>120</v>
      </c>
      <c r="DC32" t="s">
        <v>127</v>
      </c>
      <c r="DE32" t="s">
        <v>128</v>
      </c>
      <c r="DF32" t="s">
        <v>120</v>
      </c>
      <c r="DG32" t="s">
        <v>120</v>
      </c>
      <c r="DH32" t="s">
        <v>120</v>
      </c>
      <c r="DI32" t="s">
        <v>127</v>
      </c>
      <c r="DJ32" t="s">
        <v>120</v>
      </c>
      <c r="DK32" t="s">
        <v>120</v>
      </c>
      <c r="DL32" t="s">
        <v>120</v>
      </c>
      <c r="DM32" t="s">
        <v>120</v>
      </c>
      <c r="DN32" t="s">
        <v>120</v>
      </c>
      <c r="DO32" t="s">
        <v>120</v>
      </c>
      <c r="DP32" t="s">
        <v>120</v>
      </c>
      <c r="DQ32" t="s">
        <v>120</v>
      </c>
      <c r="DR32" t="s">
        <v>120</v>
      </c>
      <c r="DS32" t="s">
        <v>120</v>
      </c>
      <c r="DT32" t="s">
        <v>120</v>
      </c>
      <c r="DU32" t="s">
        <v>120</v>
      </c>
      <c r="DY32" t="s">
        <v>128</v>
      </c>
      <c r="DZ32" t="s">
        <v>120</v>
      </c>
      <c r="EA32" t="s">
        <v>130</v>
      </c>
      <c r="EB32" t="s">
        <v>131</v>
      </c>
      <c r="EC32" t="s">
        <v>120</v>
      </c>
      <c r="ED32" t="s">
        <v>120</v>
      </c>
      <c r="EG32" t="s">
        <v>126</v>
      </c>
      <c r="EH32" t="s">
        <v>120</v>
      </c>
      <c r="EI32" t="s">
        <v>120</v>
      </c>
    </row>
    <row r="33" spans="1:141" x14ac:dyDescent="0.25">
      <c r="A33">
        <v>2163</v>
      </c>
      <c r="B33" t="s">
        <v>249</v>
      </c>
      <c r="C33">
        <v>2016</v>
      </c>
      <c r="D33" t="s">
        <v>119</v>
      </c>
      <c r="E33" t="s">
        <v>121</v>
      </c>
      <c r="F33">
        <v>39290</v>
      </c>
      <c r="G33" s="7" t="s">
        <v>250</v>
      </c>
      <c r="H33" t="s">
        <v>121</v>
      </c>
      <c r="I33" t="s">
        <v>120</v>
      </c>
      <c r="J33" t="s">
        <v>120</v>
      </c>
      <c r="K33" t="s">
        <v>120</v>
      </c>
      <c r="L33" t="s">
        <v>120</v>
      </c>
      <c r="M33" s="5" t="s">
        <v>120</v>
      </c>
      <c r="N33">
        <v>2163</v>
      </c>
      <c r="O33" t="s">
        <v>251</v>
      </c>
      <c r="P33">
        <v>108</v>
      </c>
      <c r="Q33" t="s">
        <v>138</v>
      </c>
      <c r="R33" t="s">
        <v>123</v>
      </c>
      <c r="S33" s="7" t="s">
        <v>238</v>
      </c>
      <c r="T33" t="s">
        <v>120</v>
      </c>
      <c r="U33" t="s">
        <v>120</v>
      </c>
      <c r="Y33" t="s">
        <v>120</v>
      </c>
      <c r="Z33" t="s">
        <v>120</v>
      </c>
      <c r="AA33" t="s">
        <v>120</v>
      </c>
      <c r="AB33" t="s">
        <v>120</v>
      </c>
      <c r="AE33" t="s">
        <v>120</v>
      </c>
      <c r="AG33" t="s">
        <v>120</v>
      </c>
      <c r="AI33" t="s">
        <v>128</v>
      </c>
      <c r="AJ33" t="s">
        <v>120</v>
      </c>
      <c r="AK33" t="s">
        <v>120</v>
      </c>
      <c r="AL33" t="s">
        <v>120</v>
      </c>
      <c r="AO33" t="s">
        <v>120</v>
      </c>
      <c r="AP33" t="s">
        <v>120</v>
      </c>
      <c r="AR33" t="s">
        <v>120</v>
      </c>
      <c r="AS33" t="s">
        <v>120</v>
      </c>
      <c r="AX33" t="s">
        <v>121</v>
      </c>
      <c r="AZ33">
        <v>50720</v>
      </c>
      <c r="BA33" t="s">
        <v>252</v>
      </c>
      <c r="BE33" t="s">
        <v>125</v>
      </c>
      <c r="BF33" t="s">
        <v>125</v>
      </c>
      <c r="BG33" t="s">
        <v>120</v>
      </c>
      <c r="BH33" t="s">
        <v>120</v>
      </c>
      <c r="BI33" t="s">
        <v>120</v>
      </c>
      <c r="BJ33" t="s">
        <v>120</v>
      </c>
      <c r="BK33" t="s">
        <v>120</v>
      </c>
      <c r="BL33" t="s">
        <v>120</v>
      </c>
      <c r="BM33" t="s">
        <v>156</v>
      </c>
      <c r="BN33" s="4">
        <v>42782</v>
      </c>
      <c r="BO33" t="s">
        <v>120</v>
      </c>
      <c r="BP33" s="4" t="s">
        <v>120</v>
      </c>
      <c r="BQ33" t="s">
        <v>120</v>
      </c>
      <c r="BR33" t="s">
        <v>142</v>
      </c>
      <c r="BS33" t="s">
        <v>120</v>
      </c>
      <c r="BT33" t="s">
        <v>120</v>
      </c>
      <c r="BU33" t="s">
        <v>120</v>
      </c>
      <c r="BV33" t="s">
        <v>120</v>
      </c>
      <c r="BW33" t="s">
        <v>120</v>
      </c>
      <c r="BX33" s="39" t="s">
        <v>120</v>
      </c>
      <c r="BY33" t="s">
        <v>120</v>
      </c>
      <c r="BZ33" t="s">
        <v>120</v>
      </c>
      <c r="CA33" t="s">
        <v>120</v>
      </c>
      <c r="CB33" t="s">
        <v>120</v>
      </c>
      <c r="CC33" t="s">
        <v>120</v>
      </c>
      <c r="CD33" t="s">
        <v>213</v>
      </c>
      <c r="CE33" t="s">
        <v>127</v>
      </c>
      <c r="CF33" t="s">
        <v>120</v>
      </c>
      <c r="CG33" s="4"/>
      <c r="CH33">
        <v>35</v>
      </c>
      <c r="CI33" t="s">
        <v>129</v>
      </c>
      <c r="CJ33" t="s">
        <v>127</v>
      </c>
      <c r="CK33" t="s">
        <v>120</v>
      </c>
      <c r="CL33">
        <v>60</v>
      </c>
      <c r="CM33" t="s">
        <v>157</v>
      </c>
      <c r="CN33" t="s">
        <v>191</v>
      </c>
      <c r="CO33" t="s">
        <v>253</v>
      </c>
      <c r="CQ33" t="s">
        <v>127</v>
      </c>
      <c r="CR33" t="s">
        <v>120</v>
      </c>
      <c r="CS33">
        <v>40</v>
      </c>
      <c r="CT33" t="s">
        <v>170</v>
      </c>
      <c r="CU33" t="s">
        <v>125</v>
      </c>
      <c r="CV33" t="s">
        <v>127</v>
      </c>
      <c r="CW33" t="s">
        <v>120</v>
      </c>
      <c r="CX33" t="s">
        <v>206</v>
      </c>
      <c r="CY33" t="s">
        <v>120</v>
      </c>
      <c r="CZ33" t="s">
        <v>120</v>
      </c>
      <c r="DA33" t="s">
        <v>120</v>
      </c>
      <c r="DB33" t="s">
        <v>120</v>
      </c>
      <c r="DC33" t="s">
        <v>120</v>
      </c>
      <c r="DE33" t="s">
        <v>120</v>
      </c>
      <c r="DF33" t="s">
        <v>120</v>
      </c>
      <c r="DG33" t="s">
        <v>120</v>
      </c>
      <c r="DH33" t="s">
        <v>120</v>
      </c>
      <c r="DI33" t="s">
        <v>120</v>
      </c>
      <c r="DJ33" t="s">
        <v>120</v>
      </c>
      <c r="DK33" t="s">
        <v>120</v>
      </c>
      <c r="DL33" t="s">
        <v>120</v>
      </c>
      <c r="DM33" t="s">
        <v>120</v>
      </c>
      <c r="DN33" t="s">
        <v>120</v>
      </c>
      <c r="DO33" t="s">
        <v>120</v>
      </c>
      <c r="DP33" t="s">
        <v>120</v>
      </c>
      <c r="DQ33" t="s">
        <v>120</v>
      </c>
      <c r="DR33" t="s">
        <v>120</v>
      </c>
      <c r="DS33" t="s">
        <v>120</v>
      </c>
      <c r="DT33" t="s">
        <v>120</v>
      </c>
      <c r="DU33" t="s">
        <v>120</v>
      </c>
      <c r="DY33" t="s">
        <v>120</v>
      </c>
      <c r="DZ33" t="s">
        <v>120</v>
      </c>
      <c r="EA33" t="s">
        <v>130</v>
      </c>
      <c r="EB33" t="s">
        <v>131</v>
      </c>
      <c r="EC33" t="s">
        <v>120</v>
      </c>
      <c r="ED33" t="s">
        <v>120</v>
      </c>
      <c r="EI33" t="s">
        <v>120</v>
      </c>
    </row>
    <row r="34" spans="1:141" x14ac:dyDescent="0.25">
      <c r="A34">
        <v>2529</v>
      </c>
      <c r="B34" t="s">
        <v>254</v>
      </c>
      <c r="C34">
        <v>2018</v>
      </c>
      <c r="D34" t="s">
        <v>119</v>
      </c>
      <c r="E34" t="s">
        <v>121</v>
      </c>
      <c r="F34">
        <v>14270</v>
      </c>
      <c r="G34" s="7" t="s">
        <v>255</v>
      </c>
      <c r="H34" t="s">
        <v>121</v>
      </c>
      <c r="I34">
        <v>4</v>
      </c>
      <c r="J34">
        <v>1</v>
      </c>
      <c r="K34">
        <v>3</v>
      </c>
      <c r="L34">
        <v>0</v>
      </c>
      <c r="M34" s="3">
        <v>43378</v>
      </c>
      <c r="N34">
        <v>2529</v>
      </c>
      <c r="O34" t="s">
        <v>256</v>
      </c>
      <c r="P34">
        <v>120</v>
      </c>
      <c r="Q34" t="s">
        <v>138</v>
      </c>
      <c r="R34" t="s">
        <v>123</v>
      </c>
      <c r="S34" s="7" t="s">
        <v>123</v>
      </c>
      <c r="T34" t="s">
        <v>127</v>
      </c>
      <c r="V34" t="s">
        <v>127</v>
      </c>
      <c r="W34" t="s">
        <v>127</v>
      </c>
      <c r="Y34" t="s">
        <v>140</v>
      </c>
      <c r="Z34" t="s">
        <v>197</v>
      </c>
      <c r="AB34" t="s">
        <v>128</v>
      </c>
      <c r="AE34" t="s">
        <v>128</v>
      </c>
      <c r="AG34" t="s">
        <v>128</v>
      </c>
      <c r="AH34" t="s">
        <v>128</v>
      </c>
      <c r="AI34" t="s">
        <v>127</v>
      </c>
      <c r="AJ34" t="s">
        <v>127</v>
      </c>
      <c r="AK34" t="s">
        <v>128</v>
      </c>
      <c r="AR34" t="s">
        <v>128</v>
      </c>
      <c r="AT34" t="s">
        <v>127</v>
      </c>
      <c r="AV34" t="s">
        <v>127</v>
      </c>
      <c r="AX34" t="s">
        <v>121</v>
      </c>
      <c r="AY34" t="s">
        <v>257</v>
      </c>
      <c r="AZ34">
        <v>14270</v>
      </c>
      <c r="BA34" t="s">
        <v>255</v>
      </c>
      <c r="BC34">
        <v>2</v>
      </c>
      <c r="BD34" t="s">
        <v>127</v>
      </c>
      <c r="BE34" t="s">
        <v>127</v>
      </c>
      <c r="BG34" t="s">
        <v>127</v>
      </c>
      <c r="BJ34" t="s">
        <v>128</v>
      </c>
      <c r="BK34" t="s">
        <v>127</v>
      </c>
      <c r="BL34" t="s">
        <v>128</v>
      </c>
      <c r="BM34" t="s">
        <v>141</v>
      </c>
      <c r="BN34" s="3">
        <v>43374</v>
      </c>
      <c r="BO34" t="s">
        <v>211</v>
      </c>
      <c r="BP34" s="8"/>
      <c r="BS34" t="s">
        <v>127</v>
      </c>
      <c r="BT34" t="s">
        <v>127</v>
      </c>
      <c r="BU34" t="s">
        <v>127</v>
      </c>
      <c r="BV34" t="s">
        <v>127</v>
      </c>
      <c r="BW34" t="s">
        <v>128</v>
      </c>
      <c r="BX34" s="39" t="s">
        <v>125</v>
      </c>
      <c r="BY34" t="s">
        <v>128</v>
      </c>
      <c r="BZ34" t="s">
        <v>175</v>
      </c>
      <c r="CC34" t="s">
        <v>128</v>
      </c>
      <c r="CD34" t="s">
        <v>205</v>
      </c>
      <c r="CE34" t="s">
        <v>128</v>
      </c>
      <c r="CF34" t="s">
        <v>128</v>
      </c>
      <c r="CG34" s="8"/>
      <c r="DI34" t="s">
        <v>127</v>
      </c>
      <c r="EA34" t="s">
        <v>130</v>
      </c>
      <c r="EB34" t="s">
        <v>131</v>
      </c>
    </row>
    <row r="35" spans="1:141" x14ac:dyDescent="0.25">
      <c r="A35">
        <v>2604</v>
      </c>
      <c r="B35" t="s">
        <v>258</v>
      </c>
      <c r="C35">
        <v>2018</v>
      </c>
      <c r="D35" t="s">
        <v>119</v>
      </c>
      <c r="E35" t="s">
        <v>121</v>
      </c>
      <c r="G35" s="7" t="s">
        <v>259</v>
      </c>
      <c r="H35" t="s">
        <v>121</v>
      </c>
      <c r="I35">
        <v>2</v>
      </c>
      <c r="J35">
        <v>1</v>
      </c>
      <c r="K35">
        <v>1</v>
      </c>
      <c r="L35">
        <v>1</v>
      </c>
      <c r="M35" s="3">
        <v>43390</v>
      </c>
      <c r="N35">
        <v>2604</v>
      </c>
      <c r="O35" t="s">
        <v>260</v>
      </c>
      <c r="P35">
        <v>420</v>
      </c>
      <c r="Q35" t="s">
        <v>122</v>
      </c>
      <c r="R35" t="s">
        <v>123</v>
      </c>
      <c r="T35" t="s">
        <v>127</v>
      </c>
      <c r="U35" t="s">
        <v>127</v>
      </c>
      <c r="V35" t="s">
        <v>127</v>
      </c>
      <c r="W35" t="s">
        <v>127</v>
      </c>
      <c r="Y35" t="s">
        <v>140</v>
      </c>
      <c r="Z35" t="s">
        <v>197</v>
      </c>
      <c r="AB35" t="s">
        <v>128</v>
      </c>
      <c r="AE35" t="s">
        <v>128</v>
      </c>
      <c r="AG35" t="s">
        <v>128</v>
      </c>
      <c r="AH35" t="s">
        <v>128</v>
      </c>
      <c r="AI35" t="s">
        <v>127</v>
      </c>
      <c r="AJ35" t="s">
        <v>128</v>
      </c>
      <c r="AK35" t="s">
        <v>127</v>
      </c>
      <c r="AL35" t="s">
        <v>127</v>
      </c>
      <c r="AO35" t="s">
        <v>127</v>
      </c>
      <c r="AP35" t="s">
        <v>163</v>
      </c>
      <c r="AR35" t="s">
        <v>127</v>
      </c>
      <c r="AS35" t="s">
        <v>127</v>
      </c>
      <c r="AX35" t="s">
        <v>121</v>
      </c>
      <c r="AY35" t="s">
        <v>261</v>
      </c>
      <c r="BC35">
        <v>0.5</v>
      </c>
      <c r="BD35" t="s">
        <v>127</v>
      </c>
      <c r="BE35" t="s">
        <v>127</v>
      </c>
      <c r="BF35" t="s">
        <v>128</v>
      </c>
      <c r="BG35" t="s">
        <v>128</v>
      </c>
      <c r="BH35" t="s">
        <v>128</v>
      </c>
      <c r="BJ35" t="s">
        <v>127</v>
      </c>
      <c r="BK35" t="s">
        <v>128</v>
      </c>
      <c r="BM35" t="s">
        <v>156</v>
      </c>
      <c r="BN35" s="3">
        <v>43387</v>
      </c>
      <c r="BO35" t="s">
        <v>126</v>
      </c>
      <c r="BP35" s="3">
        <v>43389</v>
      </c>
      <c r="BQ35" t="s">
        <v>204</v>
      </c>
      <c r="BR35" t="s">
        <v>142</v>
      </c>
      <c r="BS35" t="s">
        <v>127</v>
      </c>
      <c r="BT35" t="s">
        <v>127</v>
      </c>
      <c r="BU35" t="s">
        <v>127</v>
      </c>
      <c r="BV35" t="s">
        <v>128</v>
      </c>
      <c r="BW35" t="s">
        <v>128</v>
      </c>
      <c r="BX35" s="39" t="s">
        <v>125</v>
      </c>
      <c r="BZ35" t="s">
        <v>175</v>
      </c>
      <c r="CC35" t="s">
        <v>128</v>
      </c>
      <c r="CD35" t="s">
        <v>235</v>
      </c>
      <c r="CG35" s="8"/>
      <c r="DC35" t="s">
        <v>128</v>
      </c>
      <c r="DI35" t="s">
        <v>127</v>
      </c>
      <c r="DY35" t="s">
        <v>128</v>
      </c>
      <c r="DZ35">
        <v>2</v>
      </c>
      <c r="EA35" t="s">
        <v>130</v>
      </c>
      <c r="EB35" t="s">
        <v>131</v>
      </c>
      <c r="EI35" t="s">
        <v>204</v>
      </c>
    </row>
    <row r="36" spans="1:141" x14ac:dyDescent="0.25">
      <c r="A36">
        <v>2651</v>
      </c>
      <c r="B36" t="s">
        <v>262</v>
      </c>
      <c r="C36">
        <v>2018</v>
      </c>
      <c r="D36" t="s">
        <v>119</v>
      </c>
      <c r="E36" t="s">
        <v>133</v>
      </c>
      <c r="F36">
        <v>6250</v>
      </c>
      <c r="G36" s="7" t="s">
        <v>263</v>
      </c>
      <c r="H36" t="s">
        <v>133</v>
      </c>
      <c r="I36">
        <v>2</v>
      </c>
      <c r="J36">
        <v>1</v>
      </c>
      <c r="K36">
        <v>1</v>
      </c>
      <c r="L36">
        <v>0</v>
      </c>
      <c r="M36" s="3">
        <v>43434</v>
      </c>
      <c r="N36">
        <v>2651</v>
      </c>
      <c r="Q36" t="s">
        <v>122</v>
      </c>
      <c r="R36" t="s">
        <v>123</v>
      </c>
      <c r="T36" t="s">
        <v>127</v>
      </c>
      <c r="AE36" t="s">
        <v>128</v>
      </c>
      <c r="AX36" t="s">
        <v>133</v>
      </c>
      <c r="AZ36">
        <v>6250</v>
      </c>
      <c r="BD36" t="s">
        <v>127</v>
      </c>
      <c r="BE36" t="s">
        <v>127</v>
      </c>
      <c r="BN36" s="3">
        <v>43394</v>
      </c>
      <c r="BO36" t="s">
        <v>264</v>
      </c>
      <c r="BP36" s="8"/>
      <c r="BR36" t="s">
        <v>212</v>
      </c>
      <c r="BS36" t="s">
        <v>127</v>
      </c>
      <c r="BT36" t="s">
        <v>127</v>
      </c>
      <c r="BU36" t="s">
        <v>127</v>
      </c>
      <c r="BV36" t="s">
        <v>128</v>
      </c>
      <c r="BW36" t="s">
        <v>127</v>
      </c>
      <c r="BX36" s="39" t="s">
        <v>128</v>
      </c>
      <c r="BY36" t="s">
        <v>128</v>
      </c>
      <c r="BZ36" t="s">
        <v>175</v>
      </c>
      <c r="CA36" t="s">
        <v>128</v>
      </c>
      <c r="CB36" t="s">
        <v>128</v>
      </c>
      <c r="CC36" t="s">
        <v>128</v>
      </c>
      <c r="CD36" t="s">
        <v>235</v>
      </c>
      <c r="CE36" t="s">
        <v>127</v>
      </c>
      <c r="CF36" t="s">
        <v>127</v>
      </c>
      <c r="CG36" s="3">
        <v>43394</v>
      </c>
      <c r="CH36">
        <v>38</v>
      </c>
      <c r="CI36" t="s">
        <v>142</v>
      </c>
      <c r="CJ36" t="s">
        <v>127</v>
      </c>
      <c r="CK36" t="s">
        <v>127</v>
      </c>
      <c r="CL36">
        <v>60</v>
      </c>
      <c r="CM36" t="s">
        <v>157</v>
      </c>
      <c r="CN36" t="s">
        <v>158</v>
      </c>
      <c r="CO36" t="s">
        <v>165</v>
      </c>
      <c r="CP36" t="s">
        <v>165</v>
      </c>
      <c r="CQ36" t="s">
        <v>127</v>
      </c>
      <c r="CR36" t="s">
        <v>127</v>
      </c>
      <c r="CS36">
        <v>15</v>
      </c>
      <c r="CT36" t="s">
        <v>165</v>
      </c>
      <c r="CU36" t="s">
        <v>142</v>
      </c>
      <c r="CV36" t="s">
        <v>127</v>
      </c>
      <c r="CW36" t="s">
        <v>127</v>
      </c>
      <c r="CX36" t="s">
        <v>206</v>
      </c>
      <c r="CY36" t="s">
        <v>128</v>
      </c>
      <c r="DA36" t="s">
        <v>128</v>
      </c>
      <c r="DC36" t="s">
        <v>128</v>
      </c>
      <c r="DI36" t="s">
        <v>127</v>
      </c>
      <c r="DJ36" t="s">
        <v>127</v>
      </c>
      <c r="DL36" t="s">
        <v>127</v>
      </c>
      <c r="DO36" t="s">
        <v>127</v>
      </c>
      <c r="DP36" t="s">
        <v>127</v>
      </c>
      <c r="EA36" t="s">
        <v>130</v>
      </c>
      <c r="EB36" t="s">
        <v>131</v>
      </c>
    </row>
    <row r="37" spans="1:141" x14ac:dyDescent="0.25">
      <c r="A37">
        <v>2781</v>
      </c>
      <c r="B37" t="s">
        <v>265</v>
      </c>
      <c r="C37">
        <v>2018</v>
      </c>
      <c r="D37" t="s">
        <v>119</v>
      </c>
      <c r="E37" t="s">
        <v>121</v>
      </c>
      <c r="F37">
        <v>50190</v>
      </c>
      <c r="G37" s="7" t="s">
        <v>267</v>
      </c>
      <c r="I37">
        <v>3</v>
      </c>
      <c r="J37">
        <v>1</v>
      </c>
      <c r="L37">
        <v>2</v>
      </c>
      <c r="M37" s="3">
        <v>43440</v>
      </c>
      <c r="N37">
        <v>2753</v>
      </c>
      <c r="O37" t="s">
        <v>268</v>
      </c>
      <c r="P37">
        <v>139</v>
      </c>
      <c r="Q37" t="s">
        <v>138</v>
      </c>
      <c r="R37" t="s">
        <v>123</v>
      </c>
      <c r="T37" t="s">
        <v>127</v>
      </c>
      <c r="AI37" t="s">
        <v>128</v>
      </c>
      <c r="AK37" t="s">
        <v>127</v>
      </c>
      <c r="AL37" t="s">
        <v>127</v>
      </c>
      <c r="AS37" t="s">
        <v>127</v>
      </c>
      <c r="AX37" t="s">
        <v>121</v>
      </c>
      <c r="AY37" t="s">
        <v>266</v>
      </c>
      <c r="AZ37">
        <v>50190</v>
      </c>
      <c r="BA37" t="s">
        <v>267</v>
      </c>
      <c r="BD37" t="s">
        <v>127</v>
      </c>
      <c r="BE37" t="s">
        <v>127</v>
      </c>
      <c r="BN37" s="3">
        <v>43435</v>
      </c>
      <c r="BO37" t="s">
        <v>126</v>
      </c>
      <c r="BP37" s="3">
        <v>43437</v>
      </c>
      <c r="BQ37" t="s">
        <v>269</v>
      </c>
      <c r="CG37" s="8"/>
      <c r="DZ37">
        <v>2</v>
      </c>
      <c r="EA37" t="s">
        <v>130</v>
      </c>
      <c r="EB37" t="s">
        <v>131</v>
      </c>
      <c r="EI37" t="s">
        <v>269</v>
      </c>
    </row>
    <row r="38" spans="1:141" x14ac:dyDescent="0.25">
      <c r="A38">
        <v>2782</v>
      </c>
      <c r="B38" t="s">
        <v>270</v>
      </c>
      <c r="C38">
        <v>2018</v>
      </c>
      <c r="D38" t="s">
        <v>119</v>
      </c>
      <c r="E38" t="s">
        <v>121</v>
      </c>
      <c r="F38">
        <v>50191</v>
      </c>
      <c r="G38" s="7" t="s">
        <v>267</v>
      </c>
      <c r="I38">
        <v>3</v>
      </c>
      <c r="J38">
        <v>1</v>
      </c>
      <c r="L38">
        <v>2</v>
      </c>
      <c r="M38" s="3">
        <v>43440</v>
      </c>
      <c r="N38">
        <v>2753</v>
      </c>
      <c r="O38" t="s">
        <v>271</v>
      </c>
      <c r="P38">
        <v>115</v>
      </c>
      <c r="Q38" t="s">
        <v>167</v>
      </c>
      <c r="R38" t="s">
        <v>123</v>
      </c>
      <c r="T38" t="s">
        <v>127</v>
      </c>
      <c r="AI38" t="s">
        <v>128</v>
      </c>
      <c r="AK38" t="s">
        <v>127</v>
      </c>
      <c r="AL38" t="s">
        <v>127</v>
      </c>
      <c r="AS38" t="s">
        <v>127</v>
      </c>
      <c r="AX38" t="s">
        <v>121</v>
      </c>
      <c r="AY38" t="s">
        <v>266</v>
      </c>
      <c r="AZ38">
        <v>50191</v>
      </c>
      <c r="BA38" t="s">
        <v>267</v>
      </c>
      <c r="BD38" t="s">
        <v>127</v>
      </c>
      <c r="BE38" t="s">
        <v>127</v>
      </c>
      <c r="BN38" s="3">
        <v>43435</v>
      </c>
      <c r="BO38" t="s">
        <v>126</v>
      </c>
      <c r="BP38" s="3">
        <v>43437</v>
      </c>
      <c r="BQ38" t="s">
        <v>272</v>
      </c>
      <c r="CG38" s="8"/>
      <c r="DZ38">
        <v>2</v>
      </c>
      <c r="EA38" t="s">
        <v>130</v>
      </c>
      <c r="EB38" t="s">
        <v>131</v>
      </c>
      <c r="EI38" t="s">
        <v>272</v>
      </c>
    </row>
    <row r="39" spans="1:141" x14ac:dyDescent="0.25">
      <c r="A39">
        <v>2885</v>
      </c>
      <c r="B39" t="s">
        <v>273</v>
      </c>
      <c r="C39">
        <v>2018</v>
      </c>
      <c r="D39" t="s">
        <v>119</v>
      </c>
      <c r="E39" t="s">
        <v>133</v>
      </c>
      <c r="M39" s="2"/>
      <c r="N39">
        <v>2754</v>
      </c>
      <c r="O39" t="s">
        <v>274</v>
      </c>
      <c r="R39" t="s">
        <v>123</v>
      </c>
      <c r="BN39" s="3">
        <v>43502</v>
      </c>
      <c r="BO39" t="s">
        <v>126</v>
      </c>
      <c r="BP39" s="3">
        <v>43502</v>
      </c>
      <c r="BQ39" t="s">
        <v>269</v>
      </c>
      <c r="CG39" s="3"/>
      <c r="DZ39">
        <v>0</v>
      </c>
      <c r="EA39" t="s">
        <v>130</v>
      </c>
      <c r="EB39" t="s">
        <v>131</v>
      </c>
      <c r="EI39" t="s">
        <v>269</v>
      </c>
    </row>
    <row r="40" spans="1:141" s="42" customFormat="1" x14ac:dyDescent="0.25">
      <c r="A40" s="42">
        <v>2903</v>
      </c>
      <c r="B40" s="42" t="s">
        <v>275</v>
      </c>
      <c r="C40" s="42">
        <v>2019</v>
      </c>
      <c r="D40" s="42" t="s">
        <v>172</v>
      </c>
      <c r="E40" s="42" t="s">
        <v>121</v>
      </c>
      <c r="F40" s="42">
        <v>81150</v>
      </c>
      <c r="G40" s="43" t="s">
        <v>276</v>
      </c>
      <c r="I40" s="42">
        <v>2</v>
      </c>
      <c r="J40" s="42">
        <v>1</v>
      </c>
      <c r="L40" s="42">
        <v>1</v>
      </c>
      <c r="M40" s="44">
        <v>43545</v>
      </c>
      <c r="O40" s="42" t="s">
        <v>277</v>
      </c>
      <c r="P40" s="42">
        <v>242</v>
      </c>
      <c r="Q40" s="42" t="s">
        <v>138</v>
      </c>
      <c r="R40" s="42" t="s">
        <v>123</v>
      </c>
      <c r="S40" s="43"/>
      <c r="T40" s="42" t="s">
        <v>127</v>
      </c>
      <c r="AE40" s="42" t="s">
        <v>128</v>
      </c>
      <c r="AI40" s="42" t="s">
        <v>128</v>
      </c>
      <c r="AK40" s="42" t="s">
        <v>127</v>
      </c>
      <c r="AL40" s="42" t="s">
        <v>127</v>
      </c>
      <c r="AN40" s="42" t="s">
        <v>127</v>
      </c>
      <c r="AP40" s="42" t="s">
        <v>163</v>
      </c>
      <c r="AT40" s="42" t="s">
        <v>127</v>
      </c>
      <c r="AV40" s="42" t="s">
        <v>127</v>
      </c>
      <c r="AX40" s="42" t="s">
        <v>121</v>
      </c>
      <c r="AZ40" s="42">
        <v>81150</v>
      </c>
      <c r="BE40" s="42" t="s">
        <v>125</v>
      </c>
      <c r="BF40" s="42" t="s">
        <v>125</v>
      </c>
      <c r="BG40" s="42" t="s">
        <v>127</v>
      </c>
      <c r="BM40" s="42" t="s">
        <v>156</v>
      </c>
      <c r="BN40" s="45">
        <v>43544</v>
      </c>
      <c r="BO40" s="42" t="s">
        <v>126</v>
      </c>
      <c r="BP40" s="45">
        <v>43544</v>
      </c>
      <c r="BQ40" s="42" t="s">
        <v>269</v>
      </c>
      <c r="BR40" s="42" t="s">
        <v>142</v>
      </c>
      <c r="BS40" s="42" t="s">
        <v>127</v>
      </c>
      <c r="BW40" s="42" t="s">
        <v>128</v>
      </c>
      <c r="BX40" s="46" t="s">
        <v>127</v>
      </c>
      <c r="CD40" s="42" t="s">
        <v>213</v>
      </c>
      <c r="CE40" s="42" t="s">
        <v>127</v>
      </c>
      <c r="CF40" s="42" t="s">
        <v>127</v>
      </c>
      <c r="CG40" s="45"/>
      <c r="CH40" s="42">
        <v>36.6</v>
      </c>
      <c r="CI40" s="42" t="s">
        <v>129</v>
      </c>
      <c r="CJ40" s="42" t="s">
        <v>127</v>
      </c>
      <c r="CK40" s="42" t="s">
        <v>127</v>
      </c>
      <c r="CL40" s="42">
        <v>62</v>
      </c>
      <c r="CM40" s="42" t="s">
        <v>157</v>
      </c>
      <c r="CN40" s="42" t="s">
        <v>278</v>
      </c>
      <c r="CO40" s="42" t="s">
        <v>142</v>
      </c>
      <c r="CP40" s="42" t="s">
        <v>279</v>
      </c>
      <c r="CQ40" s="42" t="s">
        <v>127</v>
      </c>
      <c r="CR40" s="42" t="s">
        <v>127</v>
      </c>
      <c r="CS40" s="42">
        <v>25</v>
      </c>
      <c r="CT40" s="42" t="s">
        <v>170</v>
      </c>
      <c r="CV40" s="42" t="s">
        <v>127</v>
      </c>
      <c r="CW40" s="42" t="s">
        <v>127</v>
      </c>
      <c r="CX40" s="42" t="s">
        <v>280</v>
      </c>
      <c r="DA40" s="42" t="s">
        <v>127</v>
      </c>
      <c r="DB40" s="42" t="s">
        <v>128</v>
      </c>
      <c r="DC40" s="42" t="s">
        <v>127</v>
      </c>
      <c r="DG40" s="42">
        <v>269</v>
      </c>
      <c r="DH40" s="42" t="s">
        <v>281</v>
      </c>
      <c r="DI40" s="42" t="s">
        <v>128</v>
      </c>
      <c r="DZ40" s="42">
        <v>0</v>
      </c>
      <c r="EA40" s="42" t="s">
        <v>407</v>
      </c>
      <c r="EB40" s="42" t="s">
        <v>131</v>
      </c>
      <c r="EI40" s="42" t="s">
        <v>269</v>
      </c>
    </row>
    <row r="41" spans="1:141" x14ac:dyDescent="0.25">
      <c r="A41">
        <v>2913</v>
      </c>
      <c r="B41" t="s">
        <v>282</v>
      </c>
      <c r="C41">
        <v>2018</v>
      </c>
      <c r="D41" t="s">
        <v>119</v>
      </c>
      <c r="E41" t="s">
        <v>133</v>
      </c>
      <c r="F41">
        <v>4980</v>
      </c>
      <c r="G41" s="7" t="s">
        <v>283</v>
      </c>
      <c r="H41" t="s">
        <v>133</v>
      </c>
      <c r="I41">
        <v>3</v>
      </c>
      <c r="J41">
        <v>1</v>
      </c>
      <c r="K41">
        <v>2</v>
      </c>
      <c r="L41">
        <v>1</v>
      </c>
      <c r="M41" s="2"/>
      <c r="O41" t="s">
        <v>284</v>
      </c>
      <c r="P41">
        <v>288</v>
      </c>
      <c r="Q41" t="s">
        <v>138</v>
      </c>
      <c r="R41" t="s">
        <v>123</v>
      </c>
      <c r="T41" t="s">
        <v>127</v>
      </c>
      <c r="X41" t="s">
        <v>127</v>
      </c>
      <c r="Y41" t="s">
        <v>285</v>
      </c>
      <c r="AE41" t="s">
        <v>128</v>
      </c>
      <c r="AG41" t="s">
        <v>125</v>
      </c>
      <c r="AH41" t="s">
        <v>125</v>
      </c>
      <c r="AI41" t="s">
        <v>128</v>
      </c>
      <c r="AJ41" t="s">
        <v>127</v>
      </c>
      <c r="AK41" t="s">
        <v>128</v>
      </c>
      <c r="AR41" t="s">
        <v>127</v>
      </c>
      <c r="AU41" t="s">
        <v>127</v>
      </c>
      <c r="AZ41">
        <v>4980</v>
      </c>
      <c r="BC41">
        <v>1</v>
      </c>
      <c r="BD41" t="s">
        <v>127</v>
      </c>
      <c r="BE41" t="s">
        <v>127</v>
      </c>
      <c r="BG41" t="s">
        <v>128</v>
      </c>
      <c r="BH41" t="s">
        <v>128</v>
      </c>
      <c r="BJ41" t="s">
        <v>128</v>
      </c>
      <c r="BK41" t="s">
        <v>127</v>
      </c>
      <c r="BL41" t="s">
        <v>128</v>
      </c>
      <c r="BM41" t="s">
        <v>156</v>
      </c>
      <c r="BN41" s="3">
        <v>43479</v>
      </c>
      <c r="BO41" t="s">
        <v>126</v>
      </c>
      <c r="BP41" s="3">
        <v>43480</v>
      </c>
      <c r="BQ41" t="s">
        <v>269</v>
      </c>
      <c r="BS41" t="s">
        <v>128</v>
      </c>
      <c r="BU41" t="s">
        <v>128</v>
      </c>
      <c r="BV41" t="s">
        <v>128</v>
      </c>
      <c r="BW41" t="s">
        <v>127</v>
      </c>
      <c r="BX41" s="39" t="s">
        <v>125</v>
      </c>
      <c r="CC41" t="s">
        <v>128</v>
      </c>
      <c r="CE41" t="s">
        <v>128</v>
      </c>
      <c r="CF41" t="s">
        <v>128</v>
      </c>
      <c r="CG41" s="3"/>
      <c r="DC41" t="s">
        <v>128</v>
      </c>
      <c r="DI41" t="s">
        <v>128</v>
      </c>
      <c r="DY41" t="s">
        <v>128</v>
      </c>
      <c r="DZ41">
        <v>1</v>
      </c>
      <c r="EA41" t="s">
        <v>130</v>
      </c>
      <c r="EB41" t="s">
        <v>131</v>
      </c>
      <c r="EI41" t="s">
        <v>269</v>
      </c>
    </row>
    <row r="42" spans="1:141" s="10" customFormat="1" x14ac:dyDescent="0.25">
      <c r="A42" s="10">
        <v>3009</v>
      </c>
      <c r="B42" s="10" t="s">
        <v>286</v>
      </c>
      <c r="C42" s="10">
        <v>2019</v>
      </c>
      <c r="D42" s="10" t="s">
        <v>172</v>
      </c>
      <c r="E42" s="10" t="s">
        <v>121</v>
      </c>
      <c r="F42" s="10">
        <v>67420</v>
      </c>
      <c r="G42" s="11" t="s">
        <v>287</v>
      </c>
      <c r="H42" s="10" t="s">
        <v>121</v>
      </c>
      <c r="I42" s="10">
        <v>3</v>
      </c>
      <c r="J42" s="10">
        <v>1</v>
      </c>
      <c r="K42" s="10">
        <v>2</v>
      </c>
      <c r="L42" s="10">
        <v>1</v>
      </c>
      <c r="M42" s="47">
        <v>43622</v>
      </c>
      <c r="O42" s="10" t="s">
        <v>288</v>
      </c>
      <c r="P42" s="10">
        <v>197</v>
      </c>
      <c r="Q42" s="10" t="s">
        <v>122</v>
      </c>
      <c r="R42" s="10" t="s">
        <v>123</v>
      </c>
      <c r="S42" s="11"/>
      <c r="T42" s="10" t="s">
        <v>127</v>
      </c>
      <c r="U42" s="10" t="s">
        <v>127</v>
      </c>
      <c r="V42" s="10" t="s">
        <v>127</v>
      </c>
      <c r="W42" s="10" t="s">
        <v>127</v>
      </c>
      <c r="Y42" s="10" t="s">
        <v>285</v>
      </c>
      <c r="Z42" s="10">
        <v>4</v>
      </c>
      <c r="AB42" s="10" t="s">
        <v>128</v>
      </c>
      <c r="AE42" s="10" t="s">
        <v>128</v>
      </c>
      <c r="AG42" s="10" t="s">
        <v>128</v>
      </c>
      <c r="AH42" s="10" t="s">
        <v>128</v>
      </c>
      <c r="AI42" s="10" t="s">
        <v>127</v>
      </c>
      <c r="AJ42" s="10" t="s">
        <v>127</v>
      </c>
      <c r="AK42" s="10" t="s">
        <v>128</v>
      </c>
      <c r="AR42" s="10" t="s">
        <v>127</v>
      </c>
      <c r="AS42" s="10" t="s">
        <v>127</v>
      </c>
      <c r="AX42" s="10" t="s">
        <v>121</v>
      </c>
      <c r="AY42" s="10" t="s">
        <v>289</v>
      </c>
      <c r="AZ42" s="10">
        <v>67420</v>
      </c>
      <c r="BA42" s="10" t="s">
        <v>287</v>
      </c>
      <c r="BC42" s="10">
        <v>0.56000000000000005</v>
      </c>
      <c r="BD42" s="10" t="s">
        <v>127</v>
      </c>
      <c r="BE42" s="10" t="s">
        <v>128</v>
      </c>
      <c r="BF42" s="10" t="s">
        <v>127</v>
      </c>
      <c r="BG42" s="10" t="s">
        <v>128</v>
      </c>
      <c r="BH42" s="10" t="s">
        <v>128</v>
      </c>
      <c r="BJ42" s="10" t="s">
        <v>128</v>
      </c>
      <c r="BK42" s="10" t="s">
        <v>128</v>
      </c>
      <c r="BM42" s="10" t="s">
        <v>141</v>
      </c>
      <c r="BN42" s="47">
        <v>43620</v>
      </c>
      <c r="BO42" s="10" t="s">
        <v>126</v>
      </c>
      <c r="BP42" s="47">
        <v>43622</v>
      </c>
      <c r="BQ42" s="10" t="s">
        <v>272</v>
      </c>
      <c r="BR42" s="10" t="s">
        <v>212</v>
      </c>
      <c r="BS42" s="10" t="s">
        <v>127</v>
      </c>
      <c r="BT42" s="10" t="s">
        <v>127</v>
      </c>
      <c r="BU42" s="10" t="s">
        <v>127</v>
      </c>
      <c r="BV42" s="10" t="s">
        <v>128</v>
      </c>
      <c r="BW42" s="10" t="s">
        <v>128</v>
      </c>
      <c r="BX42" s="32" t="s">
        <v>127</v>
      </c>
      <c r="BZ42" s="10" t="s">
        <v>175</v>
      </c>
      <c r="CA42" s="10" t="s">
        <v>128</v>
      </c>
      <c r="CB42" s="10" t="s">
        <v>128</v>
      </c>
      <c r="CC42" s="10" t="s">
        <v>128</v>
      </c>
      <c r="CD42" s="10" t="s">
        <v>213</v>
      </c>
      <c r="CE42" s="10" t="s">
        <v>127</v>
      </c>
      <c r="CF42" s="10" t="s">
        <v>127</v>
      </c>
      <c r="CG42" s="47">
        <v>43620</v>
      </c>
      <c r="CI42" s="10" t="s">
        <v>142</v>
      </c>
      <c r="CJ42" s="10" t="s">
        <v>127</v>
      </c>
      <c r="CK42" s="10" t="s">
        <v>127</v>
      </c>
      <c r="CL42" s="10">
        <v>112</v>
      </c>
      <c r="CM42" s="10" t="s">
        <v>157</v>
      </c>
      <c r="CN42" s="10" t="s">
        <v>278</v>
      </c>
      <c r="CO42" s="10" t="s">
        <v>142</v>
      </c>
      <c r="CP42" s="10" t="s">
        <v>142</v>
      </c>
      <c r="CQ42" s="10" t="s">
        <v>127</v>
      </c>
      <c r="CR42" s="10" t="s">
        <v>127</v>
      </c>
      <c r="CT42" s="10" t="s">
        <v>290</v>
      </c>
      <c r="CU42" s="10" t="s">
        <v>142</v>
      </c>
      <c r="CV42" s="10" t="s">
        <v>127</v>
      </c>
      <c r="CW42" s="10" t="s">
        <v>127</v>
      </c>
      <c r="CX42" s="10" t="s">
        <v>280</v>
      </c>
      <c r="CY42" s="10" t="s">
        <v>128</v>
      </c>
      <c r="DA42" s="10" t="s">
        <v>128</v>
      </c>
      <c r="DC42" s="10" t="s">
        <v>127</v>
      </c>
      <c r="DE42" s="10" t="s">
        <v>127</v>
      </c>
      <c r="DF42" s="48" t="s">
        <v>291</v>
      </c>
      <c r="DG42" s="10">
        <v>111000</v>
      </c>
      <c r="DH42" s="10" t="s">
        <v>148</v>
      </c>
      <c r="DI42" s="10" t="s">
        <v>127</v>
      </c>
      <c r="DJ42" s="10" t="s">
        <v>127</v>
      </c>
      <c r="DP42" s="10" t="s">
        <v>127</v>
      </c>
      <c r="DX42" s="10" t="s">
        <v>127</v>
      </c>
      <c r="DY42" s="10" t="s">
        <v>128</v>
      </c>
      <c r="DZ42" s="10">
        <v>2</v>
      </c>
      <c r="EA42" s="10" t="s">
        <v>149</v>
      </c>
      <c r="EB42" s="10" t="s">
        <v>131</v>
      </c>
      <c r="EI42" s="10" t="s">
        <v>272</v>
      </c>
      <c r="EJ42" s="10" t="s">
        <v>292</v>
      </c>
    </row>
    <row r="43" spans="1:141" x14ac:dyDescent="0.25">
      <c r="A43">
        <v>3037</v>
      </c>
      <c r="B43" t="s">
        <v>293</v>
      </c>
      <c r="C43">
        <v>2019</v>
      </c>
      <c r="D43" t="s">
        <v>119</v>
      </c>
      <c r="E43" t="s">
        <v>121</v>
      </c>
      <c r="F43">
        <v>80150</v>
      </c>
      <c r="G43" s="7" t="s">
        <v>294</v>
      </c>
      <c r="H43" t="s">
        <v>121</v>
      </c>
      <c r="I43">
        <v>2</v>
      </c>
      <c r="J43">
        <v>1</v>
      </c>
      <c r="K43">
        <v>1</v>
      </c>
      <c r="L43">
        <v>1</v>
      </c>
      <c r="M43" s="3"/>
      <c r="O43" t="s">
        <v>295</v>
      </c>
      <c r="P43">
        <v>112</v>
      </c>
      <c r="Q43" t="s">
        <v>138</v>
      </c>
      <c r="R43" t="s">
        <v>123</v>
      </c>
      <c r="S43" s="7" t="s">
        <v>296</v>
      </c>
      <c r="T43" t="s">
        <v>127</v>
      </c>
      <c r="AB43" t="s">
        <v>128</v>
      </c>
      <c r="AZ43">
        <v>80150</v>
      </c>
      <c r="BN43" s="3">
        <v>43767</v>
      </c>
      <c r="BO43" t="s">
        <v>126</v>
      </c>
      <c r="BP43" s="3">
        <v>43782</v>
      </c>
      <c r="BQ43" t="s">
        <v>272</v>
      </c>
      <c r="BR43" t="s">
        <v>142</v>
      </c>
      <c r="BS43" t="s">
        <v>127</v>
      </c>
      <c r="BT43" t="s">
        <v>127</v>
      </c>
      <c r="BU43" t="s">
        <v>127</v>
      </c>
      <c r="BV43" t="s">
        <v>128</v>
      </c>
      <c r="BW43" t="s">
        <v>128</v>
      </c>
      <c r="BX43" s="39" t="s">
        <v>125</v>
      </c>
      <c r="BY43" t="s">
        <v>127</v>
      </c>
      <c r="BZ43" t="s">
        <v>175</v>
      </c>
      <c r="CA43" t="s">
        <v>128</v>
      </c>
      <c r="CB43" t="s">
        <v>128</v>
      </c>
      <c r="CC43" t="s">
        <v>127</v>
      </c>
      <c r="CD43" t="s">
        <v>213</v>
      </c>
      <c r="CE43" t="s">
        <v>127</v>
      </c>
      <c r="CF43" t="s">
        <v>127</v>
      </c>
      <c r="CG43" s="3">
        <v>43780</v>
      </c>
      <c r="CH43">
        <v>36.200000000000003</v>
      </c>
      <c r="CI43" t="s">
        <v>129</v>
      </c>
      <c r="CJ43" t="s">
        <v>127</v>
      </c>
      <c r="CK43" t="s">
        <v>127</v>
      </c>
      <c r="CL43">
        <v>65</v>
      </c>
      <c r="CM43" t="s">
        <v>157</v>
      </c>
      <c r="CN43" t="s">
        <v>278</v>
      </c>
      <c r="CO43" t="s">
        <v>142</v>
      </c>
      <c r="CP43" t="s">
        <v>297</v>
      </c>
      <c r="CQ43" t="s">
        <v>127</v>
      </c>
      <c r="CR43" t="s">
        <v>127</v>
      </c>
      <c r="CS43">
        <v>50</v>
      </c>
      <c r="CT43" t="s">
        <v>290</v>
      </c>
      <c r="CU43" t="s">
        <v>298</v>
      </c>
      <c r="CV43" t="s">
        <v>127</v>
      </c>
      <c r="CW43" t="s">
        <v>127</v>
      </c>
      <c r="CX43" t="s">
        <v>142</v>
      </c>
      <c r="CY43" t="s">
        <v>128</v>
      </c>
      <c r="DA43" t="s">
        <v>128</v>
      </c>
      <c r="DC43" t="s">
        <v>127</v>
      </c>
      <c r="DE43" t="s">
        <v>127</v>
      </c>
      <c r="DG43">
        <v>1200</v>
      </c>
      <c r="DH43" t="s">
        <v>152</v>
      </c>
      <c r="DI43" t="s">
        <v>127</v>
      </c>
      <c r="DK43" t="s">
        <v>127</v>
      </c>
      <c r="DN43" t="s">
        <v>127</v>
      </c>
      <c r="DO43" t="s">
        <v>127</v>
      </c>
      <c r="DY43" t="s">
        <v>128</v>
      </c>
      <c r="DZ43">
        <v>15</v>
      </c>
      <c r="EA43" t="s">
        <v>130</v>
      </c>
      <c r="EB43" t="s">
        <v>131</v>
      </c>
      <c r="EI43" t="s">
        <v>272</v>
      </c>
      <c r="EJ43" t="s">
        <v>127</v>
      </c>
      <c r="EK43" t="s">
        <v>299</v>
      </c>
    </row>
    <row r="44" spans="1:141" x14ac:dyDescent="0.25">
      <c r="E44">
        <f>COUNTIF(E2:E43, "France")</f>
        <v>31</v>
      </c>
    </row>
    <row r="45" spans="1:141" x14ac:dyDescent="0.25">
      <c r="E45">
        <f>COUNTIF(E2:E43, "Belgium")</f>
        <v>9</v>
      </c>
    </row>
    <row r="46" spans="1:141" x14ac:dyDescent="0.25">
      <c r="E46">
        <f>COUNTIF(E2:E43, "Germany")</f>
        <v>2</v>
      </c>
      <c r="BQ46" s="161" t="s">
        <v>404</v>
      </c>
      <c r="BR46" s="161"/>
      <c r="BS46" s="161"/>
    </row>
  </sheetData>
  <mergeCells count="1">
    <mergeCell ref="BQ46:BS46"/>
  </mergeCells>
  <conditionalFormatting sqref="BR1:CD4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DF42" r:id="rId1"/>
    <hyperlink ref="DF30" r:id="rId2"/>
  </hyperlinks>
  <pageMargins left="0.7" right="0.7" top="0.75" bottom="0.75" header="0.3" footer="0.3"/>
  <pageSetup paperSize="9" orientation="portrait" verticalDpi="599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48"/>
  <sheetViews>
    <sheetView workbookViewId="0">
      <pane xSplit="5" ySplit="1" topLeftCell="AN2" activePane="bottomRight" state="frozen"/>
      <selection pane="topRight" activeCell="F1" sqref="F1"/>
      <selection pane="bottomLeft" activeCell="A2" sqref="A2"/>
      <selection pane="bottomRight" activeCell="AS1" sqref="AS1"/>
    </sheetView>
  </sheetViews>
  <sheetFormatPr baseColWidth="10" defaultRowHeight="15" x14ac:dyDescent="0.25"/>
  <cols>
    <col min="88" max="88" width="17.42578125" customWidth="1"/>
  </cols>
  <sheetData>
    <row r="1" spans="1:154" ht="115.5" customHeight="1" x14ac:dyDescent="0.25">
      <c r="A1" s="15" t="s">
        <v>419</v>
      </c>
      <c r="B1" s="1" t="s">
        <v>0</v>
      </c>
      <c r="C1" s="93" t="s">
        <v>300</v>
      </c>
      <c r="D1" s="1" t="s">
        <v>1</v>
      </c>
      <c r="E1" s="1" t="s">
        <v>2</v>
      </c>
      <c r="F1" s="1" t="s">
        <v>3</v>
      </c>
      <c r="G1" s="1" t="s">
        <v>4</v>
      </c>
      <c r="H1" s="6" t="s">
        <v>5</v>
      </c>
      <c r="I1" s="1" t="s">
        <v>6</v>
      </c>
      <c r="J1" s="6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6" t="s">
        <v>300</v>
      </c>
      <c r="R1" s="1" t="s">
        <v>14</v>
      </c>
      <c r="S1" s="1" t="s">
        <v>15</v>
      </c>
      <c r="T1" s="6" t="s">
        <v>16</v>
      </c>
      <c r="U1" s="15" t="s">
        <v>17</v>
      </c>
      <c r="V1" s="1" t="s">
        <v>301</v>
      </c>
      <c r="W1" s="1" t="s">
        <v>302</v>
      </c>
      <c r="X1" s="1" t="s">
        <v>303</v>
      </c>
      <c r="Y1" s="1" t="s">
        <v>304</v>
      </c>
      <c r="Z1" s="57" t="s">
        <v>18</v>
      </c>
      <c r="AA1" s="1" t="s">
        <v>19</v>
      </c>
      <c r="AB1" s="6" t="s">
        <v>20</v>
      </c>
      <c r="AC1" s="58" t="s">
        <v>21</v>
      </c>
      <c r="AD1" s="1"/>
      <c r="AE1" s="1"/>
      <c r="AF1" s="6" t="s">
        <v>22</v>
      </c>
      <c r="AG1" s="1" t="s">
        <v>23</v>
      </c>
      <c r="AH1" s="1" t="s">
        <v>24</v>
      </c>
      <c r="AI1" s="1" t="s">
        <v>25</v>
      </c>
      <c r="AJ1" s="58" t="s">
        <v>26</v>
      </c>
      <c r="AK1" s="58" t="s">
        <v>27</v>
      </c>
      <c r="AL1" s="15" t="s">
        <v>28</v>
      </c>
      <c r="AM1" s="57" t="s">
        <v>305</v>
      </c>
      <c r="AN1" s="1" t="s">
        <v>306</v>
      </c>
      <c r="AO1" s="1" t="s">
        <v>307</v>
      </c>
      <c r="AP1" s="58" t="s">
        <v>29</v>
      </c>
      <c r="AQ1" s="1" t="s">
        <v>308</v>
      </c>
      <c r="AR1" s="1" t="s">
        <v>309</v>
      </c>
      <c r="AS1" s="58" t="s">
        <v>30</v>
      </c>
      <c r="AT1" s="1" t="s">
        <v>310</v>
      </c>
      <c r="AU1" s="1" t="s">
        <v>31</v>
      </c>
      <c r="AV1" s="1" t="s">
        <v>32</v>
      </c>
      <c r="AW1" s="1" t="s">
        <v>33</v>
      </c>
      <c r="AX1" s="1" t="s">
        <v>34</v>
      </c>
      <c r="AY1" s="15" t="s">
        <v>317</v>
      </c>
      <c r="AZ1" s="6" t="s">
        <v>35</v>
      </c>
      <c r="BA1" s="1" t="s">
        <v>36</v>
      </c>
      <c r="BB1" s="1" t="s">
        <v>37</v>
      </c>
      <c r="BC1" s="1"/>
      <c r="BD1" s="1" t="s">
        <v>38</v>
      </c>
      <c r="BE1" s="22" t="s">
        <v>39</v>
      </c>
      <c r="BF1" s="93" t="s">
        <v>40</v>
      </c>
      <c r="BG1" s="93" t="s">
        <v>41</v>
      </c>
      <c r="BH1" s="22" t="s">
        <v>42</v>
      </c>
      <c r="BI1" s="22" t="s">
        <v>43</v>
      </c>
      <c r="BJ1" s="1" t="s">
        <v>44</v>
      </c>
      <c r="BK1" s="1" t="s">
        <v>45</v>
      </c>
      <c r="BL1" s="22" t="s">
        <v>46</v>
      </c>
      <c r="BM1" s="1" t="s">
        <v>47</v>
      </c>
      <c r="BN1" s="23" t="s">
        <v>48</v>
      </c>
      <c r="BO1" s="15" t="s">
        <v>313</v>
      </c>
      <c r="BP1" s="1" t="s">
        <v>49</v>
      </c>
      <c r="BQ1" s="1" t="s">
        <v>50</v>
      </c>
      <c r="BR1" s="1" t="s">
        <v>51</v>
      </c>
      <c r="BS1" s="25" t="s">
        <v>312</v>
      </c>
      <c r="BT1" s="1" t="s">
        <v>52</v>
      </c>
      <c r="BU1" s="1" t="s">
        <v>53</v>
      </c>
      <c r="BV1" s="1" t="s">
        <v>54</v>
      </c>
      <c r="BW1" s="1" t="s">
        <v>55</v>
      </c>
      <c r="BX1" s="1" t="s">
        <v>56</v>
      </c>
      <c r="BY1" s="1" t="s">
        <v>57</v>
      </c>
      <c r="BZ1" s="1" t="s">
        <v>58</v>
      </c>
      <c r="CA1" s="1" t="s">
        <v>59</v>
      </c>
      <c r="CB1" s="1" t="s">
        <v>60</v>
      </c>
      <c r="CC1" s="1" t="s">
        <v>61</v>
      </c>
      <c r="CD1" s="1" t="s">
        <v>62</v>
      </c>
      <c r="CE1" s="6" t="s">
        <v>63</v>
      </c>
      <c r="CF1" s="15" t="s">
        <v>64</v>
      </c>
      <c r="CG1" s="1" t="s">
        <v>65</v>
      </c>
      <c r="CH1" s="1" t="s">
        <v>66</v>
      </c>
      <c r="CI1" s="1" t="s">
        <v>67</v>
      </c>
      <c r="CJ1" s="1" t="s">
        <v>68</v>
      </c>
      <c r="CK1" s="1" t="s">
        <v>69</v>
      </c>
      <c r="CL1" s="1" t="s">
        <v>70</v>
      </c>
      <c r="CM1" s="1" t="s">
        <v>71</v>
      </c>
      <c r="CN1" s="1" t="s">
        <v>72</v>
      </c>
      <c r="CO1" s="1" t="s">
        <v>73</v>
      </c>
      <c r="CP1" s="1" t="s">
        <v>74</v>
      </c>
      <c r="CQ1" s="1" t="s">
        <v>75</v>
      </c>
      <c r="CR1" s="1" t="s">
        <v>76</v>
      </c>
      <c r="CS1" s="1" t="s">
        <v>77</v>
      </c>
      <c r="CT1" s="1" t="s">
        <v>78</v>
      </c>
      <c r="CU1" s="1" t="s">
        <v>79</v>
      </c>
      <c r="CV1" s="1" t="s">
        <v>80</v>
      </c>
      <c r="CW1" s="1" t="s">
        <v>81</v>
      </c>
      <c r="CX1" s="1" t="s">
        <v>82</v>
      </c>
      <c r="CY1" s="1" t="s">
        <v>83</v>
      </c>
      <c r="CZ1" s="1" t="s">
        <v>84</v>
      </c>
      <c r="DA1" s="1" t="s">
        <v>85</v>
      </c>
      <c r="DB1" s="1" t="s">
        <v>86</v>
      </c>
      <c r="DC1" s="1" t="s">
        <v>87</v>
      </c>
      <c r="DD1" s="15" t="s">
        <v>314</v>
      </c>
      <c r="DE1" s="1" t="s">
        <v>88</v>
      </c>
      <c r="DF1" s="1" t="s">
        <v>89</v>
      </c>
      <c r="DG1" s="1" t="s">
        <v>90</v>
      </c>
      <c r="DH1" s="1" t="s">
        <v>91</v>
      </c>
      <c r="DI1" s="1" t="s">
        <v>92</v>
      </c>
      <c r="DJ1" s="15" t="s">
        <v>315</v>
      </c>
      <c r="DK1" s="1" t="s">
        <v>93</v>
      </c>
      <c r="DL1" s="1" t="s">
        <v>94</v>
      </c>
      <c r="DM1" s="1" t="s">
        <v>95</v>
      </c>
      <c r="DN1" s="1" t="s">
        <v>96</v>
      </c>
      <c r="DO1" s="1" t="s">
        <v>97</v>
      </c>
      <c r="DP1" s="1" t="s">
        <v>98</v>
      </c>
      <c r="DQ1" s="1" t="s">
        <v>99</v>
      </c>
      <c r="DR1" s="1" t="s">
        <v>100</v>
      </c>
      <c r="DS1" s="1" t="s">
        <v>101</v>
      </c>
      <c r="DT1" s="1" t="s">
        <v>102</v>
      </c>
      <c r="DU1" s="1" t="s">
        <v>103</v>
      </c>
      <c r="DV1" s="1" t="s">
        <v>104</v>
      </c>
      <c r="DW1" s="1" t="s">
        <v>105</v>
      </c>
      <c r="DX1" s="1" t="s">
        <v>106</v>
      </c>
      <c r="DY1" s="1" t="s">
        <v>107</v>
      </c>
      <c r="DZ1" s="15" t="s">
        <v>316</v>
      </c>
      <c r="EA1" s="1" t="s">
        <v>108</v>
      </c>
      <c r="EB1" s="1" t="s">
        <v>311</v>
      </c>
      <c r="EC1" s="1" t="s">
        <v>109</v>
      </c>
      <c r="ED1" s="1" t="s">
        <v>110</v>
      </c>
      <c r="EE1" s="1" t="s">
        <v>406</v>
      </c>
      <c r="EF1" s="1" t="s">
        <v>111</v>
      </c>
      <c r="EG1" s="1" t="s">
        <v>112</v>
      </c>
      <c r="EH1" s="1" t="s">
        <v>113</v>
      </c>
      <c r="EI1" s="1" t="s">
        <v>114</v>
      </c>
      <c r="EJ1" s="1" t="s">
        <v>115</v>
      </c>
      <c r="EK1" s="1" t="s">
        <v>116</v>
      </c>
      <c r="EL1" s="1" t="s">
        <v>117</v>
      </c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</row>
    <row r="2" spans="1:154" x14ac:dyDescent="0.25">
      <c r="A2">
        <v>45</v>
      </c>
      <c r="B2" t="s">
        <v>118</v>
      </c>
      <c r="C2">
        <v>144</v>
      </c>
      <c r="D2">
        <v>2006</v>
      </c>
      <c r="E2" t="s">
        <v>119</v>
      </c>
      <c r="F2" t="s">
        <v>121</v>
      </c>
      <c r="H2" s="7"/>
      <c r="I2" t="s">
        <v>121</v>
      </c>
      <c r="J2" t="s">
        <v>120</v>
      </c>
      <c r="K2" t="s">
        <v>120</v>
      </c>
      <c r="L2" t="s">
        <v>120</v>
      </c>
      <c r="M2" t="s">
        <v>120</v>
      </c>
      <c r="N2" s="4" t="s">
        <v>120</v>
      </c>
      <c r="O2">
        <v>45</v>
      </c>
      <c r="Q2">
        <v>144</v>
      </c>
      <c r="R2" t="s">
        <v>122</v>
      </c>
      <c r="S2" t="s">
        <v>123</v>
      </c>
      <c r="T2" s="7" t="s">
        <v>124</v>
      </c>
      <c r="U2" t="s">
        <v>120</v>
      </c>
      <c r="V2" t="s">
        <v>120</v>
      </c>
      <c r="Z2" t="s">
        <v>125</v>
      </c>
      <c r="AA2" t="s">
        <v>120</v>
      </c>
      <c r="AB2" t="s">
        <v>120</v>
      </c>
      <c r="AC2" t="s">
        <v>125</v>
      </c>
      <c r="AF2" t="s">
        <v>120</v>
      </c>
      <c r="AH2" t="s">
        <v>125</v>
      </c>
      <c r="AI2" t="s">
        <v>125</v>
      </c>
      <c r="AJ2" t="s">
        <v>125</v>
      </c>
      <c r="AK2" t="s">
        <v>125</v>
      </c>
      <c r="AL2" t="s">
        <v>125</v>
      </c>
      <c r="AP2" t="s">
        <v>125</v>
      </c>
      <c r="AQ2" t="s">
        <v>125</v>
      </c>
      <c r="AS2" t="s">
        <v>125</v>
      </c>
      <c r="AT2" t="s">
        <v>125</v>
      </c>
      <c r="AY2" t="s">
        <v>121</v>
      </c>
      <c r="BF2" t="s">
        <v>120</v>
      </c>
      <c r="BG2" t="s">
        <v>120</v>
      </c>
      <c r="BH2" t="s">
        <v>125</v>
      </c>
      <c r="BI2" t="s">
        <v>125</v>
      </c>
      <c r="BJ2" t="s">
        <v>120</v>
      </c>
      <c r="BK2" t="s">
        <v>125</v>
      </c>
      <c r="BL2" t="s">
        <v>125</v>
      </c>
      <c r="BM2" t="s">
        <v>120</v>
      </c>
      <c r="BN2" t="s">
        <v>125</v>
      </c>
      <c r="BO2" s="4">
        <v>39036</v>
      </c>
      <c r="BP2" t="s">
        <v>126</v>
      </c>
      <c r="BQ2" s="4">
        <v>39039</v>
      </c>
      <c r="BR2" t="s">
        <v>120</v>
      </c>
      <c r="BS2" t="s">
        <v>125</v>
      </c>
      <c r="BT2" t="s">
        <v>127</v>
      </c>
      <c r="BU2" t="s">
        <v>125</v>
      </c>
      <c r="BV2" t="s">
        <v>125</v>
      </c>
      <c r="BW2" t="s">
        <v>125</v>
      </c>
      <c r="BX2" t="s">
        <v>128</v>
      </c>
      <c r="BY2" s="39" t="s">
        <v>125</v>
      </c>
      <c r="BZ2" t="s">
        <v>128</v>
      </c>
      <c r="CA2" t="s">
        <v>125</v>
      </c>
      <c r="CB2" t="s">
        <v>128</v>
      </c>
      <c r="CC2" t="s">
        <v>120</v>
      </c>
      <c r="CD2" t="s">
        <v>128</v>
      </c>
      <c r="CE2" t="s">
        <v>120</v>
      </c>
      <c r="CF2" t="s">
        <v>127</v>
      </c>
      <c r="CG2" t="s">
        <v>120</v>
      </c>
      <c r="CH2" s="4"/>
      <c r="CJ2" t="s">
        <v>129</v>
      </c>
      <c r="CK2" t="s">
        <v>125</v>
      </c>
      <c r="CL2" t="s">
        <v>120</v>
      </c>
      <c r="CN2" t="s">
        <v>125</v>
      </c>
      <c r="CO2" t="s">
        <v>125</v>
      </c>
      <c r="CP2" t="s">
        <v>120</v>
      </c>
      <c r="CQ2" t="s">
        <v>125</v>
      </c>
      <c r="CR2" t="s">
        <v>125</v>
      </c>
      <c r="CS2" t="s">
        <v>120</v>
      </c>
      <c r="CU2" t="s">
        <v>125</v>
      </c>
      <c r="CV2" t="s">
        <v>125</v>
      </c>
      <c r="CW2" t="s">
        <v>125</v>
      </c>
      <c r="CX2" t="s">
        <v>120</v>
      </c>
      <c r="CY2" t="s">
        <v>120</v>
      </c>
      <c r="CZ2" t="s">
        <v>120</v>
      </c>
      <c r="DA2" t="s">
        <v>120</v>
      </c>
      <c r="DB2" t="s">
        <v>125</v>
      </c>
      <c r="DC2" t="s">
        <v>125</v>
      </c>
      <c r="DD2" t="s">
        <v>125</v>
      </c>
      <c r="DF2" t="s">
        <v>120</v>
      </c>
      <c r="DG2" t="s">
        <v>120</v>
      </c>
      <c r="DH2" t="s">
        <v>120</v>
      </c>
      <c r="DI2" t="s">
        <v>125</v>
      </c>
      <c r="DJ2" t="s">
        <v>125</v>
      </c>
      <c r="DK2" t="s">
        <v>125</v>
      </c>
      <c r="DL2" t="s">
        <v>120</v>
      </c>
      <c r="DM2" t="s">
        <v>120</v>
      </c>
      <c r="DN2" t="s">
        <v>125</v>
      </c>
      <c r="DO2" t="s">
        <v>125</v>
      </c>
      <c r="DP2" t="s">
        <v>125</v>
      </c>
      <c r="DQ2" t="s">
        <v>125</v>
      </c>
      <c r="DR2" t="s">
        <v>125</v>
      </c>
      <c r="DS2" t="s">
        <v>125</v>
      </c>
      <c r="DT2" t="s">
        <v>120</v>
      </c>
      <c r="DU2" t="s">
        <v>120</v>
      </c>
      <c r="DV2" t="s">
        <v>120</v>
      </c>
      <c r="DZ2" t="s">
        <v>128</v>
      </c>
      <c r="EA2">
        <v>3</v>
      </c>
      <c r="EB2" t="s">
        <v>130</v>
      </c>
      <c r="EC2" t="s">
        <v>131</v>
      </c>
      <c r="ED2" t="s">
        <v>120</v>
      </c>
      <c r="EE2" t="s">
        <v>120</v>
      </c>
      <c r="EH2" t="s">
        <v>126</v>
      </c>
      <c r="EI2">
        <v>39039</v>
      </c>
      <c r="EJ2" t="s">
        <v>120</v>
      </c>
    </row>
    <row r="3" spans="1:154" x14ac:dyDescent="0.25">
      <c r="A3">
        <v>72</v>
      </c>
      <c r="B3" t="s">
        <v>132</v>
      </c>
      <c r="C3">
        <v>18</v>
      </c>
      <c r="D3">
        <v>2006</v>
      </c>
      <c r="E3" t="s">
        <v>119</v>
      </c>
      <c r="F3" t="s">
        <v>133</v>
      </c>
      <c r="H3" s="7"/>
      <c r="I3" t="s">
        <v>133</v>
      </c>
      <c r="J3" t="s">
        <v>120</v>
      </c>
      <c r="K3" t="s">
        <v>120</v>
      </c>
      <c r="L3" t="s">
        <v>120</v>
      </c>
      <c r="M3" t="s">
        <v>120</v>
      </c>
      <c r="N3" s="4" t="s">
        <v>120</v>
      </c>
      <c r="O3">
        <v>72</v>
      </c>
      <c r="Q3">
        <v>18</v>
      </c>
      <c r="R3" t="s">
        <v>125</v>
      </c>
      <c r="S3" t="s">
        <v>123</v>
      </c>
      <c r="T3" s="7" t="s">
        <v>124</v>
      </c>
      <c r="U3" t="s">
        <v>120</v>
      </c>
      <c r="V3" t="s">
        <v>120</v>
      </c>
      <c r="Z3" t="s">
        <v>125</v>
      </c>
      <c r="AA3" t="s">
        <v>120</v>
      </c>
      <c r="AB3" t="s">
        <v>120</v>
      </c>
      <c r="AC3" t="s">
        <v>125</v>
      </c>
      <c r="AF3" t="s">
        <v>120</v>
      </c>
      <c r="AH3" t="s">
        <v>125</v>
      </c>
      <c r="AI3" t="s">
        <v>125</v>
      </c>
      <c r="AJ3" t="s">
        <v>125</v>
      </c>
      <c r="AK3" t="s">
        <v>125</v>
      </c>
      <c r="AL3" t="s">
        <v>125</v>
      </c>
      <c r="AP3" t="s">
        <v>125</v>
      </c>
      <c r="AQ3" t="s">
        <v>125</v>
      </c>
      <c r="AS3" t="s">
        <v>125</v>
      </c>
      <c r="AT3" t="s">
        <v>125</v>
      </c>
      <c r="AY3" t="s">
        <v>133</v>
      </c>
      <c r="BF3" t="s">
        <v>120</v>
      </c>
      <c r="BG3" t="s">
        <v>120</v>
      </c>
      <c r="BH3" t="s">
        <v>125</v>
      </c>
      <c r="BI3" t="s">
        <v>125</v>
      </c>
      <c r="BJ3" t="s">
        <v>120</v>
      </c>
      <c r="BK3" t="s">
        <v>125</v>
      </c>
      <c r="BL3" t="s">
        <v>125</v>
      </c>
      <c r="BM3" t="s">
        <v>120</v>
      </c>
      <c r="BN3" t="s">
        <v>125</v>
      </c>
      <c r="BO3" s="4">
        <v>39053</v>
      </c>
      <c r="BP3" t="s">
        <v>126</v>
      </c>
      <c r="BQ3" s="4">
        <v>39053</v>
      </c>
      <c r="BR3" t="s">
        <v>120</v>
      </c>
      <c r="BS3" t="s">
        <v>125</v>
      </c>
      <c r="BT3" t="s">
        <v>125</v>
      </c>
      <c r="BU3" t="s">
        <v>125</v>
      </c>
      <c r="BV3" t="s">
        <v>125</v>
      </c>
      <c r="BW3" t="s">
        <v>125</v>
      </c>
      <c r="BX3" t="s">
        <v>125</v>
      </c>
      <c r="BY3" s="39" t="s">
        <v>125</v>
      </c>
      <c r="BZ3" t="s">
        <v>125</v>
      </c>
      <c r="CA3" t="s">
        <v>125</v>
      </c>
      <c r="CB3" t="s">
        <v>125</v>
      </c>
      <c r="CC3" t="s">
        <v>120</v>
      </c>
      <c r="CD3" t="s">
        <v>125</v>
      </c>
      <c r="CE3" t="s">
        <v>120</v>
      </c>
      <c r="CF3" t="s">
        <v>125</v>
      </c>
      <c r="CG3" t="s">
        <v>120</v>
      </c>
      <c r="CH3" s="4"/>
      <c r="CJ3" t="s">
        <v>125</v>
      </c>
      <c r="CK3" t="s">
        <v>125</v>
      </c>
      <c r="CL3" t="s">
        <v>120</v>
      </c>
      <c r="CN3" t="s">
        <v>125</v>
      </c>
      <c r="CO3" t="s">
        <v>125</v>
      </c>
      <c r="CP3" t="s">
        <v>120</v>
      </c>
      <c r="CQ3" t="s">
        <v>125</v>
      </c>
      <c r="CR3" t="s">
        <v>125</v>
      </c>
      <c r="CS3" t="s">
        <v>120</v>
      </c>
      <c r="CU3" t="s">
        <v>125</v>
      </c>
      <c r="CV3" t="s">
        <v>125</v>
      </c>
      <c r="CW3" t="s">
        <v>125</v>
      </c>
      <c r="CX3" t="s">
        <v>120</v>
      </c>
      <c r="CY3" t="s">
        <v>120</v>
      </c>
      <c r="CZ3" t="s">
        <v>120</v>
      </c>
      <c r="DA3" t="s">
        <v>120</v>
      </c>
      <c r="DB3" t="s">
        <v>125</v>
      </c>
      <c r="DC3" t="s">
        <v>125</v>
      </c>
      <c r="DD3" t="s">
        <v>125</v>
      </c>
      <c r="DF3" t="s">
        <v>120</v>
      </c>
      <c r="DG3" t="s">
        <v>120</v>
      </c>
      <c r="DH3" t="s">
        <v>120</v>
      </c>
      <c r="DI3" t="s">
        <v>125</v>
      </c>
      <c r="DJ3" t="s">
        <v>127</v>
      </c>
      <c r="DK3" t="s">
        <v>120</v>
      </c>
      <c r="DL3" t="s">
        <v>120</v>
      </c>
      <c r="DM3" t="s">
        <v>120</v>
      </c>
      <c r="DN3" t="s">
        <v>120</v>
      </c>
      <c r="DO3" t="s">
        <v>120</v>
      </c>
      <c r="DP3" t="s">
        <v>120</v>
      </c>
      <c r="DQ3" t="s">
        <v>120</v>
      </c>
      <c r="DR3" t="s">
        <v>120</v>
      </c>
      <c r="DS3" t="s">
        <v>120</v>
      </c>
      <c r="DT3" t="s">
        <v>120</v>
      </c>
      <c r="DU3" t="s">
        <v>120</v>
      </c>
      <c r="DV3" t="s">
        <v>120</v>
      </c>
      <c r="DZ3" t="s">
        <v>125</v>
      </c>
      <c r="EA3">
        <v>0</v>
      </c>
      <c r="EB3" t="s">
        <v>130</v>
      </c>
      <c r="EC3" t="s">
        <v>131</v>
      </c>
      <c r="ED3" t="s">
        <v>120</v>
      </c>
      <c r="EE3" t="s">
        <v>120</v>
      </c>
      <c r="EH3" t="s">
        <v>126</v>
      </c>
      <c r="EI3">
        <v>39053</v>
      </c>
      <c r="EJ3" t="s">
        <v>120</v>
      </c>
    </row>
    <row r="4" spans="1:154" x14ac:dyDescent="0.25">
      <c r="A4">
        <v>115</v>
      </c>
      <c r="B4" t="s">
        <v>135</v>
      </c>
      <c r="C4" t="s">
        <v>120</v>
      </c>
      <c r="D4">
        <v>2007</v>
      </c>
      <c r="E4" t="s">
        <v>119</v>
      </c>
      <c r="F4" t="s">
        <v>133</v>
      </c>
      <c r="H4" s="7"/>
      <c r="I4" t="s">
        <v>133</v>
      </c>
      <c r="J4" t="s">
        <v>120</v>
      </c>
      <c r="K4" t="s">
        <v>120</v>
      </c>
      <c r="L4" t="s">
        <v>120</v>
      </c>
      <c r="M4" t="s">
        <v>120</v>
      </c>
      <c r="N4" s="4" t="s">
        <v>120</v>
      </c>
      <c r="O4">
        <v>115</v>
      </c>
      <c r="Q4" t="s">
        <v>120</v>
      </c>
      <c r="R4" t="s">
        <v>125</v>
      </c>
      <c r="S4" t="s">
        <v>123</v>
      </c>
      <c r="T4" s="7" t="s">
        <v>120</v>
      </c>
      <c r="U4" t="s">
        <v>120</v>
      </c>
      <c r="V4" t="s">
        <v>120</v>
      </c>
      <c r="Z4" t="s">
        <v>125</v>
      </c>
      <c r="AA4" t="s">
        <v>120</v>
      </c>
      <c r="AB4" t="s">
        <v>120</v>
      </c>
      <c r="AC4" t="s">
        <v>125</v>
      </c>
      <c r="AF4" t="s">
        <v>120</v>
      </c>
      <c r="AH4" t="s">
        <v>125</v>
      </c>
      <c r="AI4" t="s">
        <v>125</v>
      </c>
      <c r="AJ4" t="s">
        <v>125</v>
      </c>
      <c r="AK4" t="s">
        <v>125</v>
      </c>
      <c r="AL4" t="s">
        <v>125</v>
      </c>
      <c r="AP4" t="s">
        <v>125</v>
      </c>
      <c r="AQ4" t="s">
        <v>125</v>
      </c>
      <c r="AS4" t="s">
        <v>125</v>
      </c>
      <c r="AT4" t="s">
        <v>125</v>
      </c>
      <c r="AY4" t="s">
        <v>133</v>
      </c>
      <c r="BF4" t="s">
        <v>120</v>
      </c>
      <c r="BG4" t="s">
        <v>120</v>
      </c>
      <c r="BH4" t="s">
        <v>125</v>
      </c>
      <c r="BI4" t="s">
        <v>125</v>
      </c>
      <c r="BJ4" t="s">
        <v>120</v>
      </c>
      <c r="BK4" t="s">
        <v>125</v>
      </c>
      <c r="BL4" t="s">
        <v>125</v>
      </c>
      <c r="BM4" t="s">
        <v>120</v>
      </c>
      <c r="BN4" t="s">
        <v>125</v>
      </c>
      <c r="BO4" s="4">
        <v>39363</v>
      </c>
      <c r="BP4" t="s">
        <v>126</v>
      </c>
      <c r="BQ4" s="4">
        <v>39363</v>
      </c>
      <c r="BR4" t="s">
        <v>120</v>
      </c>
      <c r="BS4" t="s">
        <v>125</v>
      </c>
      <c r="BT4" t="s">
        <v>125</v>
      </c>
      <c r="BU4" t="s">
        <v>125</v>
      </c>
      <c r="BV4" t="s">
        <v>125</v>
      </c>
      <c r="BW4" t="s">
        <v>125</v>
      </c>
      <c r="BX4" t="s">
        <v>125</v>
      </c>
      <c r="BY4" s="39" t="s">
        <v>125</v>
      </c>
      <c r="BZ4" t="s">
        <v>125</v>
      </c>
      <c r="CA4" t="s">
        <v>125</v>
      </c>
      <c r="CB4" t="s">
        <v>125</v>
      </c>
      <c r="CC4" t="s">
        <v>120</v>
      </c>
      <c r="CD4" t="s">
        <v>125</v>
      </c>
      <c r="CE4" t="s">
        <v>120</v>
      </c>
      <c r="CF4" t="s">
        <v>125</v>
      </c>
      <c r="CG4" t="s">
        <v>120</v>
      </c>
      <c r="CH4" s="4"/>
      <c r="CJ4" t="s">
        <v>125</v>
      </c>
      <c r="CK4" t="s">
        <v>125</v>
      </c>
      <c r="CL4" t="s">
        <v>120</v>
      </c>
      <c r="CN4" t="s">
        <v>125</v>
      </c>
      <c r="CO4" t="s">
        <v>125</v>
      </c>
      <c r="CP4" t="s">
        <v>120</v>
      </c>
      <c r="CQ4" t="s">
        <v>125</v>
      </c>
      <c r="CR4" t="s">
        <v>125</v>
      </c>
      <c r="CS4" t="s">
        <v>120</v>
      </c>
      <c r="CU4" t="s">
        <v>125</v>
      </c>
      <c r="CV4" t="s">
        <v>125</v>
      </c>
      <c r="CW4" t="s">
        <v>125</v>
      </c>
      <c r="CX4" t="s">
        <v>120</v>
      </c>
      <c r="CY4" t="s">
        <v>120</v>
      </c>
      <c r="CZ4" t="s">
        <v>120</v>
      </c>
      <c r="DA4" t="s">
        <v>120</v>
      </c>
      <c r="DB4" t="s">
        <v>125</v>
      </c>
      <c r="DC4" t="s">
        <v>125</v>
      </c>
      <c r="DD4" t="s">
        <v>125</v>
      </c>
      <c r="DF4" t="s">
        <v>120</v>
      </c>
      <c r="DG4" t="s">
        <v>120</v>
      </c>
      <c r="DH4" t="s">
        <v>120</v>
      </c>
      <c r="DI4" t="s">
        <v>125</v>
      </c>
      <c r="DJ4" t="s">
        <v>125</v>
      </c>
      <c r="DK4" t="s">
        <v>125</v>
      </c>
      <c r="DL4" t="s">
        <v>120</v>
      </c>
      <c r="DM4" t="s">
        <v>120</v>
      </c>
      <c r="DN4" t="s">
        <v>125</v>
      </c>
      <c r="DO4" t="s">
        <v>125</v>
      </c>
      <c r="DP4" t="s">
        <v>125</v>
      </c>
      <c r="DQ4" t="s">
        <v>125</v>
      </c>
      <c r="DR4" t="s">
        <v>125</v>
      </c>
      <c r="DS4" t="s">
        <v>125</v>
      </c>
      <c r="DT4" t="s">
        <v>120</v>
      </c>
      <c r="DU4" t="s">
        <v>120</v>
      </c>
      <c r="DV4" t="s">
        <v>120</v>
      </c>
      <c r="DZ4" t="s">
        <v>125</v>
      </c>
      <c r="EA4">
        <v>0</v>
      </c>
      <c r="EB4" t="s">
        <v>130</v>
      </c>
      <c r="EC4" t="s">
        <v>131</v>
      </c>
      <c r="ED4" t="s">
        <v>120</v>
      </c>
      <c r="EE4" t="s">
        <v>120</v>
      </c>
      <c r="EH4" t="s">
        <v>126</v>
      </c>
      <c r="EI4">
        <v>39363</v>
      </c>
      <c r="EJ4" t="s">
        <v>120</v>
      </c>
    </row>
    <row r="5" spans="1:154" x14ac:dyDescent="0.25">
      <c r="A5">
        <v>154</v>
      </c>
      <c r="B5" t="s">
        <v>136</v>
      </c>
      <c r="C5">
        <v>65</v>
      </c>
      <c r="D5">
        <v>2007</v>
      </c>
      <c r="E5" t="s">
        <v>119</v>
      </c>
      <c r="F5" t="s">
        <v>133</v>
      </c>
      <c r="H5" s="7"/>
      <c r="I5" t="s">
        <v>133</v>
      </c>
      <c r="J5" t="s">
        <v>120</v>
      </c>
      <c r="K5" t="s">
        <v>120</v>
      </c>
      <c r="L5" t="s">
        <v>120</v>
      </c>
      <c r="M5" t="s">
        <v>120</v>
      </c>
      <c r="N5" s="4" t="s">
        <v>120</v>
      </c>
      <c r="O5">
        <v>154</v>
      </c>
      <c r="P5" t="s">
        <v>137</v>
      </c>
      <c r="Q5">
        <v>65</v>
      </c>
      <c r="R5" t="s">
        <v>138</v>
      </c>
      <c r="S5" t="s">
        <v>123</v>
      </c>
      <c r="T5" s="7" t="s">
        <v>139</v>
      </c>
      <c r="U5" t="s">
        <v>127</v>
      </c>
      <c r="V5" t="s">
        <v>120</v>
      </c>
      <c r="Z5" t="s">
        <v>140</v>
      </c>
      <c r="AA5" t="s">
        <v>120</v>
      </c>
      <c r="AB5" t="s">
        <v>120</v>
      </c>
      <c r="AC5" t="s">
        <v>127</v>
      </c>
      <c r="AF5" t="s">
        <v>120</v>
      </c>
      <c r="AH5" t="s">
        <v>128</v>
      </c>
      <c r="AI5" t="s">
        <v>128</v>
      </c>
      <c r="AJ5" t="s">
        <v>128</v>
      </c>
      <c r="AK5" t="s">
        <v>127</v>
      </c>
      <c r="AL5" t="s">
        <v>120</v>
      </c>
      <c r="AM5" t="s">
        <v>120</v>
      </c>
      <c r="AP5" t="s">
        <v>120</v>
      </c>
      <c r="AQ5" t="s">
        <v>120</v>
      </c>
      <c r="AS5" t="s">
        <v>128</v>
      </c>
      <c r="AV5" t="s">
        <v>127</v>
      </c>
      <c r="AY5" t="s">
        <v>133</v>
      </c>
      <c r="BF5" t="s">
        <v>120</v>
      </c>
      <c r="BG5" t="s">
        <v>120</v>
      </c>
      <c r="BH5" t="s">
        <v>128</v>
      </c>
      <c r="BI5" t="s">
        <v>128</v>
      </c>
      <c r="BJ5" t="s">
        <v>120</v>
      </c>
      <c r="BK5" t="s">
        <v>128</v>
      </c>
      <c r="BL5" t="s">
        <v>127</v>
      </c>
      <c r="BM5" t="s">
        <v>120</v>
      </c>
      <c r="BN5" t="s">
        <v>141</v>
      </c>
      <c r="BO5" s="4" t="s">
        <v>125</v>
      </c>
      <c r="BP5" t="s">
        <v>126</v>
      </c>
      <c r="BQ5" s="4">
        <v>39363</v>
      </c>
      <c r="BR5" t="s">
        <v>120</v>
      </c>
      <c r="BS5" t="s">
        <v>142</v>
      </c>
      <c r="BT5" t="s">
        <v>125</v>
      </c>
      <c r="BU5" t="s">
        <v>125</v>
      </c>
      <c r="BV5" t="s">
        <v>125</v>
      </c>
      <c r="BW5" t="s">
        <v>125</v>
      </c>
      <c r="BX5" t="s">
        <v>125</v>
      </c>
      <c r="BY5" s="39" t="s">
        <v>125</v>
      </c>
      <c r="BZ5" t="s">
        <v>125</v>
      </c>
      <c r="CA5" t="s">
        <v>125</v>
      </c>
      <c r="CB5" t="s">
        <v>125</v>
      </c>
      <c r="CC5" t="s">
        <v>120</v>
      </c>
      <c r="CD5" t="s">
        <v>125</v>
      </c>
      <c r="CE5" t="s">
        <v>120</v>
      </c>
      <c r="CF5" t="s">
        <v>125</v>
      </c>
      <c r="CG5" t="s">
        <v>120</v>
      </c>
      <c r="CH5" s="4"/>
      <c r="CJ5" t="s">
        <v>125</v>
      </c>
      <c r="CK5" t="s">
        <v>125</v>
      </c>
      <c r="CL5" t="s">
        <v>120</v>
      </c>
      <c r="CN5" t="s">
        <v>125</v>
      </c>
      <c r="CO5" t="s">
        <v>125</v>
      </c>
      <c r="CP5" t="s">
        <v>120</v>
      </c>
      <c r="CQ5" t="s">
        <v>125</v>
      </c>
      <c r="CR5" t="s">
        <v>125</v>
      </c>
      <c r="CS5" t="s">
        <v>120</v>
      </c>
      <c r="CU5" t="s">
        <v>125</v>
      </c>
      <c r="CV5" t="s">
        <v>125</v>
      </c>
      <c r="CW5" t="s">
        <v>125</v>
      </c>
      <c r="CX5" t="s">
        <v>120</v>
      </c>
      <c r="CY5" t="s">
        <v>120</v>
      </c>
      <c r="CZ5" t="s">
        <v>120</v>
      </c>
      <c r="DA5" t="s">
        <v>120</v>
      </c>
      <c r="DB5" t="s">
        <v>125</v>
      </c>
      <c r="DC5" t="s">
        <v>125</v>
      </c>
      <c r="DD5" t="s">
        <v>125</v>
      </c>
      <c r="DF5" t="s">
        <v>120</v>
      </c>
      <c r="DG5" t="s">
        <v>120</v>
      </c>
      <c r="DH5" t="s">
        <v>120</v>
      </c>
      <c r="DI5" t="s">
        <v>125</v>
      </c>
      <c r="DJ5" t="s">
        <v>125</v>
      </c>
      <c r="DK5" t="s">
        <v>125</v>
      </c>
      <c r="DL5" t="s">
        <v>120</v>
      </c>
      <c r="DM5" t="s">
        <v>120</v>
      </c>
      <c r="DN5" t="s">
        <v>125</v>
      </c>
      <c r="DO5" t="s">
        <v>125</v>
      </c>
      <c r="DP5" t="s">
        <v>125</v>
      </c>
      <c r="DQ5" t="s">
        <v>125</v>
      </c>
      <c r="DR5" t="s">
        <v>125</v>
      </c>
      <c r="DS5" t="s">
        <v>125</v>
      </c>
      <c r="DT5" t="s">
        <v>120</v>
      </c>
      <c r="DU5" t="s">
        <v>120</v>
      </c>
      <c r="DV5" t="s">
        <v>120</v>
      </c>
      <c r="DZ5" t="s">
        <v>125</v>
      </c>
      <c r="EA5" t="s">
        <v>120</v>
      </c>
      <c r="EB5" t="s">
        <v>130</v>
      </c>
      <c r="EC5" t="s">
        <v>131</v>
      </c>
      <c r="ED5" t="s">
        <v>120</v>
      </c>
      <c r="EE5" t="s">
        <v>120</v>
      </c>
      <c r="EH5" t="s">
        <v>126</v>
      </c>
      <c r="EI5">
        <v>39363</v>
      </c>
      <c r="EJ5" t="s">
        <v>120</v>
      </c>
    </row>
    <row r="6" spans="1:154" x14ac:dyDescent="0.25">
      <c r="A6">
        <v>207</v>
      </c>
      <c r="B6" t="s">
        <v>153</v>
      </c>
      <c r="C6">
        <v>300</v>
      </c>
      <c r="D6">
        <v>2008</v>
      </c>
      <c r="E6" t="s">
        <v>119</v>
      </c>
      <c r="F6" t="s">
        <v>121</v>
      </c>
      <c r="H6" s="7"/>
      <c r="I6" t="s">
        <v>133</v>
      </c>
      <c r="J6" t="s">
        <v>120</v>
      </c>
      <c r="K6" t="s">
        <v>120</v>
      </c>
      <c r="L6" t="s">
        <v>120</v>
      </c>
      <c r="M6" t="s">
        <v>120</v>
      </c>
      <c r="N6" s="4" t="s">
        <v>120</v>
      </c>
      <c r="O6">
        <v>207</v>
      </c>
      <c r="Q6">
        <v>300</v>
      </c>
      <c r="R6" t="s">
        <v>138</v>
      </c>
      <c r="S6" t="s">
        <v>123</v>
      </c>
      <c r="T6" s="7" t="s">
        <v>120</v>
      </c>
      <c r="U6" t="s">
        <v>120</v>
      </c>
      <c r="V6" t="s">
        <v>120</v>
      </c>
      <c r="Z6" t="s">
        <v>125</v>
      </c>
      <c r="AA6" t="s">
        <v>120</v>
      </c>
      <c r="AB6" t="s">
        <v>120</v>
      </c>
      <c r="AC6" t="s">
        <v>125</v>
      </c>
      <c r="AF6" t="s">
        <v>120</v>
      </c>
      <c r="AH6" t="s">
        <v>125</v>
      </c>
      <c r="AI6" t="s">
        <v>125</v>
      </c>
      <c r="AJ6" t="s">
        <v>125</v>
      </c>
      <c r="AK6" t="s">
        <v>125</v>
      </c>
      <c r="AL6" t="s">
        <v>125</v>
      </c>
      <c r="AP6" t="s">
        <v>125</v>
      </c>
      <c r="AQ6" t="s">
        <v>125</v>
      </c>
      <c r="AS6" t="s">
        <v>125</v>
      </c>
      <c r="AT6" t="s">
        <v>125</v>
      </c>
      <c r="AY6" t="s">
        <v>133</v>
      </c>
      <c r="BF6" t="s">
        <v>120</v>
      </c>
      <c r="BG6" t="s">
        <v>120</v>
      </c>
      <c r="BH6" t="s">
        <v>125</v>
      </c>
      <c r="BI6" t="s">
        <v>125</v>
      </c>
      <c r="BJ6" t="s">
        <v>120</v>
      </c>
      <c r="BK6" t="s">
        <v>125</v>
      </c>
      <c r="BL6" t="s">
        <v>125</v>
      </c>
      <c r="BM6" t="s">
        <v>120</v>
      </c>
      <c r="BN6" t="s">
        <v>125</v>
      </c>
      <c r="BO6" s="4">
        <v>39832</v>
      </c>
      <c r="BP6" t="s">
        <v>125</v>
      </c>
      <c r="BQ6" s="4" t="s">
        <v>125</v>
      </c>
      <c r="BR6" t="s">
        <v>120</v>
      </c>
      <c r="BS6" t="s">
        <v>125</v>
      </c>
      <c r="BT6" t="s">
        <v>125</v>
      </c>
      <c r="BU6" t="s">
        <v>125</v>
      </c>
      <c r="BV6" t="s">
        <v>125</v>
      </c>
      <c r="BW6" t="s">
        <v>125</v>
      </c>
      <c r="BX6" t="s">
        <v>125</v>
      </c>
      <c r="BY6" s="39" t="s">
        <v>125</v>
      </c>
      <c r="BZ6" t="s">
        <v>125</v>
      </c>
      <c r="CA6" t="s">
        <v>125</v>
      </c>
      <c r="CB6" t="s">
        <v>125</v>
      </c>
      <c r="CC6" t="s">
        <v>120</v>
      </c>
      <c r="CD6" t="s">
        <v>125</v>
      </c>
      <c r="CE6" t="s">
        <v>120</v>
      </c>
      <c r="CF6" t="s">
        <v>125</v>
      </c>
      <c r="CG6" t="s">
        <v>120</v>
      </c>
      <c r="CH6" s="4"/>
      <c r="CJ6" t="s">
        <v>125</v>
      </c>
      <c r="CK6" t="s">
        <v>125</v>
      </c>
      <c r="CL6" t="s">
        <v>120</v>
      </c>
      <c r="CN6" t="s">
        <v>125</v>
      </c>
      <c r="CO6" t="s">
        <v>125</v>
      </c>
      <c r="CP6" t="s">
        <v>120</v>
      </c>
      <c r="CQ6" t="s">
        <v>125</v>
      </c>
      <c r="CR6" t="s">
        <v>125</v>
      </c>
      <c r="CS6" t="s">
        <v>120</v>
      </c>
      <c r="CU6" t="s">
        <v>125</v>
      </c>
      <c r="CV6" t="s">
        <v>125</v>
      </c>
      <c r="CW6" t="s">
        <v>125</v>
      </c>
      <c r="CX6" t="s">
        <v>120</v>
      </c>
      <c r="CY6" t="s">
        <v>120</v>
      </c>
      <c r="CZ6" t="s">
        <v>120</v>
      </c>
      <c r="DA6" t="s">
        <v>120</v>
      </c>
      <c r="DB6" t="s">
        <v>125</v>
      </c>
      <c r="DC6" t="s">
        <v>125</v>
      </c>
      <c r="DD6" t="s">
        <v>125</v>
      </c>
      <c r="DF6" t="s">
        <v>120</v>
      </c>
      <c r="DG6" t="s">
        <v>120</v>
      </c>
      <c r="DH6" t="s">
        <v>120</v>
      </c>
      <c r="DI6" t="s">
        <v>125</v>
      </c>
      <c r="DJ6" t="s">
        <v>127</v>
      </c>
      <c r="DK6" t="s">
        <v>125</v>
      </c>
      <c r="DL6" t="s">
        <v>120</v>
      </c>
      <c r="DM6" t="s">
        <v>120</v>
      </c>
      <c r="DN6" t="s">
        <v>125</v>
      </c>
      <c r="DO6" t="s">
        <v>125</v>
      </c>
      <c r="DP6" t="s">
        <v>125</v>
      </c>
      <c r="DQ6" t="s">
        <v>125</v>
      </c>
      <c r="DR6" t="s">
        <v>125</v>
      </c>
      <c r="DS6" t="s">
        <v>125</v>
      </c>
      <c r="DT6" t="s">
        <v>120</v>
      </c>
      <c r="DU6" t="s">
        <v>120</v>
      </c>
      <c r="DV6" t="s">
        <v>120</v>
      </c>
      <c r="DZ6" t="s">
        <v>125</v>
      </c>
      <c r="EA6" t="s">
        <v>120</v>
      </c>
      <c r="EB6" t="s">
        <v>130</v>
      </c>
      <c r="EC6" t="s">
        <v>131</v>
      </c>
      <c r="ED6" t="s">
        <v>120</v>
      </c>
      <c r="EE6" t="s">
        <v>120</v>
      </c>
      <c r="EJ6" t="s">
        <v>120</v>
      </c>
    </row>
    <row r="7" spans="1:154" x14ac:dyDescent="0.25">
      <c r="A7">
        <v>611</v>
      </c>
      <c r="B7" t="s">
        <v>160</v>
      </c>
      <c r="C7">
        <v>168</v>
      </c>
      <c r="D7">
        <v>2009</v>
      </c>
      <c r="E7" t="s">
        <v>119</v>
      </c>
      <c r="F7" t="s">
        <v>121</v>
      </c>
      <c r="G7">
        <v>23210</v>
      </c>
      <c r="H7" s="7" t="s">
        <v>161</v>
      </c>
      <c r="I7" t="s">
        <v>121</v>
      </c>
      <c r="J7" t="s">
        <v>120</v>
      </c>
      <c r="K7" t="s">
        <v>120</v>
      </c>
      <c r="L7" t="s">
        <v>120</v>
      </c>
      <c r="M7" t="s">
        <v>120</v>
      </c>
      <c r="N7" s="4" t="s">
        <v>120</v>
      </c>
      <c r="O7">
        <v>611</v>
      </c>
      <c r="Q7">
        <v>168</v>
      </c>
      <c r="R7" t="s">
        <v>138</v>
      </c>
      <c r="S7" t="s">
        <v>123</v>
      </c>
      <c r="T7" s="7" t="s">
        <v>120</v>
      </c>
      <c r="U7" t="s">
        <v>127</v>
      </c>
      <c r="V7" t="s">
        <v>120</v>
      </c>
      <c r="Z7" t="s">
        <v>162</v>
      </c>
      <c r="AA7" t="s">
        <v>120</v>
      </c>
      <c r="AB7" t="s">
        <v>120</v>
      </c>
      <c r="AC7" t="s">
        <v>128</v>
      </c>
      <c r="AF7" t="s">
        <v>120</v>
      </c>
      <c r="AH7" t="s">
        <v>128</v>
      </c>
      <c r="AI7" t="s">
        <v>128</v>
      </c>
      <c r="AJ7" t="s">
        <v>127</v>
      </c>
      <c r="AK7" t="s">
        <v>127</v>
      </c>
      <c r="AL7" t="s">
        <v>127</v>
      </c>
      <c r="AM7" t="s">
        <v>127</v>
      </c>
      <c r="AO7" t="s">
        <v>127</v>
      </c>
      <c r="AP7" t="s">
        <v>127</v>
      </c>
      <c r="AQ7" t="s">
        <v>163</v>
      </c>
      <c r="AS7" t="s">
        <v>127</v>
      </c>
      <c r="AU7" t="s">
        <v>127</v>
      </c>
      <c r="AW7" t="s">
        <v>127</v>
      </c>
      <c r="AY7" t="s">
        <v>121</v>
      </c>
      <c r="BA7">
        <v>23210</v>
      </c>
      <c r="BB7" t="s">
        <v>164</v>
      </c>
      <c r="BF7" t="s">
        <v>120</v>
      </c>
      <c r="BG7" t="s">
        <v>120</v>
      </c>
      <c r="BH7" t="s">
        <v>127</v>
      </c>
      <c r="BI7" t="s">
        <v>128</v>
      </c>
      <c r="BJ7" t="s">
        <v>120</v>
      </c>
      <c r="BK7" t="s">
        <v>128</v>
      </c>
      <c r="BL7" t="s">
        <v>128</v>
      </c>
      <c r="BM7" t="s">
        <v>120</v>
      </c>
      <c r="BN7" t="s">
        <v>156</v>
      </c>
      <c r="BO7" s="4">
        <v>40193</v>
      </c>
      <c r="BP7" t="s">
        <v>126</v>
      </c>
      <c r="BQ7" s="4">
        <v>40201</v>
      </c>
      <c r="BR7" t="s">
        <v>120</v>
      </c>
      <c r="BS7" t="s">
        <v>142</v>
      </c>
      <c r="BT7" t="s">
        <v>127</v>
      </c>
      <c r="BU7" t="s">
        <v>128</v>
      </c>
      <c r="BV7" t="s">
        <v>128</v>
      </c>
      <c r="BW7" t="s">
        <v>128</v>
      </c>
      <c r="BX7" t="s">
        <v>128</v>
      </c>
      <c r="BY7" s="39" t="s">
        <v>120</v>
      </c>
      <c r="BZ7" t="s">
        <v>128</v>
      </c>
      <c r="CA7" t="s">
        <v>120</v>
      </c>
      <c r="CB7" t="s">
        <v>128</v>
      </c>
      <c r="CC7" t="s">
        <v>120</v>
      </c>
      <c r="CD7" t="s">
        <v>128</v>
      </c>
      <c r="CE7" t="s">
        <v>120</v>
      </c>
      <c r="CF7" t="s">
        <v>127</v>
      </c>
      <c r="CG7" t="s">
        <v>120</v>
      </c>
      <c r="CH7" s="4"/>
      <c r="CI7">
        <v>37.799999999999997</v>
      </c>
      <c r="CJ7" t="s">
        <v>142</v>
      </c>
      <c r="CK7" t="s">
        <v>120</v>
      </c>
      <c r="CL7" t="s">
        <v>120</v>
      </c>
      <c r="CM7" t="s">
        <v>120</v>
      </c>
      <c r="CN7" t="s">
        <v>120</v>
      </c>
      <c r="CO7" t="s">
        <v>120</v>
      </c>
      <c r="CP7" t="s">
        <v>120</v>
      </c>
      <c r="CQ7" t="s">
        <v>165</v>
      </c>
      <c r="CR7" t="s">
        <v>127</v>
      </c>
      <c r="CS7" t="s">
        <v>120</v>
      </c>
      <c r="CU7" t="s">
        <v>125</v>
      </c>
      <c r="CV7" t="s">
        <v>142</v>
      </c>
      <c r="CW7" t="s">
        <v>120</v>
      </c>
      <c r="CX7" t="s">
        <v>120</v>
      </c>
      <c r="CY7" t="s">
        <v>120</v>
      </c>
      <c r="CZ7" t="s">
        <v>120</v>
      </c>
      <c r="DA7" t="s">
        <v>120</v>
      </c>
      <c r="DB7" t="s">
        <v>120</v>
      </c>
      <c r="DC7" t="s">
        <v>120</v>
      </c>
      <c r="DD7" t="s">
        <v>120</v>
      </c>
      <c r="DF7" t="s">
        <v>120</v>
      </c>
      <c r="DG7" t="s">
        <v>120</v>
      </c>
      <c r="DH7" t="s">
        <v>120</v>
      </c>
      <c r="DI7" t="s">
        <v>120</v>
      </c>
      <c r="DJ7" t="s">
        <v>127</v>
      </c>
      <c r="DK7" t="s">
        <v>127</v>
      </c>
      <c r="DL7" t="s">
        <v>120</v>
      </c>
      <c r="DM7" t="s">
        <v>120</v>
      </c>
      <c r="DN7" t="s">
        <v>120</v>
      </c>
      <c r="DO7" t="s">
        <v>120</v>
      </c>
      <c r="DP7" t="s">
        <v>120</v>
      </c>
      <c r="DQ7" t="s">
        <v>127</v>
      </c>
      <c r="DR7" t="s">
        <v>120</v>
      </c>
      <c r="DS7" t="s">
        <v>127</v>
      </c>
      <c r="DT7" t="s">
        <v>120</v>
      </c>
      <c r="DU7" t="s">
        <v>120</v>
      </c>
      <c r="DV7" t="s">
        <v>120</v>
      </c>
      <c r="DZ7" t="s">
        <v>127</v>
      </c>
      <c r="EA7">
        <v>8</v>
      </c>
      <c r="EB7" t="s">
        <v>130</v>
      </c>
      <c r="EC7" t="s">
        <v>131</v>
      </c>
      <c r="ED7" t="s">
        <v>120</v>
      </c>
      <c r="EE7" t="s">
        <v>120</v>
      </c>
      <c r="EH7" t="s">
        <v>126</v>
      </c>
      <c r="EI7">
        <v>40201</v>
      </c>
      <c r="EJ7" t="s">
        <v>120</v>
      </c>
    </row>
    <row r="8" spans="1:154" x14ac:dyDescent="0.25">
      <c r="A8">
        <v>612</v>
      </c>
      <c r="B8" t="s">
        <v>166</v>
      </c>
      <c r="C8">
        <v>8</v>
      </c>
      <c r="D8">
        <v>2009</v>
      </c>
      <c r="E8" t="s">
        <v>119</v>
      </c>
      <c r="F8" t="s">
        <v>121</v>
      </c>
      <c r="G8">
        <v>23210</v>
      </c>
      <c r="H8" s="7" t="s">
        <v>161</v>
      </c>
      <c r="I8" t="s">
        <v>121</v>
      </c>
      <c r="J8" t="s">
        <v>120</v>
      </c>
      <c r="K8" t="s">
        <v>120</v>
      </c>
      <c r="L8" t="s">
        <v>120</v>
      </c>
      <c r="M8" t="s">
        <v>120</v>
      </c>
      <c r="N8" s="4" t="s">
        <v>120</v>
      </c>
      <c r="O8">
        <v>612</v>
      </c>
      <c r="Q8">
        <v>8</v>
      </c>
      <c r="R8" t="s">
        <v>167</v>
      </c>
      <c r="S8" t="s">
        <v>123</v>
      </c>
      <c r="T8" s="7" t="s">
        <v>120</v>
      </c>
      <c r="U8" t="s">
        <v>127</v>
      </c>
      <c r="V8" t="s">
        <v>120</v>
      </c>
      <c r="Z8" t="s">
        <v>162</v>
      </c>
      <c r="AA8" t="s">
        <v>120</v>
      </c>
      <c r="AB8" t="s">
        <v>120</v>
      </c>
      <c r="AC8" t="s">
        <v>128</v>
      </c>
      <c r="AF8" t="s">
        <v>120</v>
      </c>
      <c r="AH8" t="s">
        <v>128</v>
      </c>
      <c r="AI8" t="s">
        <v>128</v>
      </c>
      <c r="AJ8" t="s">
        <v>127</v>
      </c>
      <c r="AK8" t="s">
        <v>127</v>
      </c>
      <c r="AL8" t="s">
        <v>127</v>
      </c>
      <c r="AM8" t="s">
        <v>127</v>
      </c>
      <c r="AO8" t="s">
        <v>127</v>
      </c>
      <c r="AP8" t="s">
        <v>127</v>
      </c>
      <c r="AQ8" t="s">
        <v>163</v>
      </c>
      <c r="AS8" t="s">
        <v>127</v>
      </c>
      <c r="AU8" t="s">
        <v>127</v>
      </c>
      <c r="AW8" t="s">
        <v>127</v>
      </c>
      <c r="AY8" t="s">
        <v>121</v>
      </c>
      <c r="BA8">
        <v>23210</v>
      </c>
      <c r="BB8" t="s">
        <v>164</v>
      </c>
      <c r="BF8" t="s">
        <v>120</v>
      </c>
      <c r="BG8" t="s">
        <v>120</v>
      </c>
      <c r="BH8" t="s">
        <v>127</v>
      </c>
      <c r="BI8" t="s">
        <v>128</v>
      </c>
      <c r="BJ8" t="s">
        <v>120</v>
      </c>
      <c r="BK8" t="s">
        <v>128</v>
      </c>
      <c r="BL8" t="s">
        <v>128</v>
      </c>
      <c r="BM8" t="s">
        <v>120</v>
      </c>
      <c r="BN8" t="s">
        <v>156</v>
      </c>
      <c r="BO8" s="4">
        <v>40193</v>
      </c>
      <c r="BP8" t="s">
        <v>126</v>
      </c>
      <c r="BQ8" s="4">
        <v>40201</v>
      </c>
      <c r="BR8" t="s">
        <v>120</v>
      </c>
      <c r="BS8" t="s">
        <v>142</v>
      </c>
      <c r="BT8" t="s">
        <v>127</v>
      </c>
      <c r="BU8" t="s">
        <v>128</v>
      </c>
      <c r="BV8" t="s">
        <v>128</v>
      </c>
      <c r="BW8" t="s">
        <v>128</v>
      </c>
      <c r="BX8" t="s">
        <v>128</v>
      </c>
      <c r="BY8" s="39" t="s">
        <v>120</v>
      </c>
      <c r="BZ8" t="s">
        <v>128</v>
      </c>
      <c r="CA8" t="s">
        <v>147</v>
      </c>
      <c r="CB8" t="s">
        <v>128</v>
      </c>
      <c r="CC8" t="s">
        <v>120</v>
      </c>
      <c r="CD8" t="s">
        <v>128</v>
      </c>
      <c r="CE8" t="s">
        <v>120</v>
      </c>
      <c r="CF8" t="s">
        <v>127</v>
      </c>
      <c r="CG8" t="s">
        <v>120</v>
      </c>
      <c r="CH8" s="4"/>
      <c r="CI8">
        <v>37</v>
      </c>
      <c r="CJ8" t="s">
        <v>142</v>
      </c>
      <c r="CK8" t="s">
        <v>120</v>
      </c>
      <c r="CL8" t="s">
        <v>120</v>
      </c>
      <c r="CM8" t="s">
        <v>120</v>
      </c>
      <c r="CN8" t="s">
        <v>120</v>
      </c>
      <c r="CO8" t="s">
        <v>120</v>
      </c>
      <c r="CP8" t="s">
        <v>120</v>
      </c>
      <c r="CQ8" t="s">
        <v>165</v>
      </c>
      <c r="CR8" t="s">
        <v>127</v>
      </c>
      <c r="CS8" t="s">
        <v>120</v>
      </c>
      <c r="CU8" t="s">
        <v>125</v>
      </c>
      <c r="CV8" t="s">
        <v>142</v>
      </c>
      <c r="CW8" t="s">
        <v>120</v>
      </c>
      <c r="CX8" t="s">
        <v>120</v>
      </c>
      <c r="CY8" t="s">
        <v>120</v>
      </c>
      <c r="CZ8" t="s">
        <v>120</v>
      </c>
      <c r="DA8" t="s">
        <v>120</v>
      </c>
      <c r="DB8" t="s">
        <v>120</v>
      </c>
      <c r="DC8" t="s">
        <v>120</v>
      </c>
      <c r="DD8" t="s">
        <v>120</v>
      </c>
      <c r="DF8" t="s">
        <v>120</v>
      </c>
      <c r="DG8" t="s">
        <v>120</v>
      </c>
      <c r="DH8" t="s">
        <v>120</v>
      </c>
      <c r="DI8" t="s">
        <v>120</v>
      </c>
      <c r="DJ8" t="s">
        <v>127</v>
      </c>
      <c r="DK8" t="s">
        <v>127</v>
      </c>
      <c r="DL8" t="s">
        <v>120</v>
      </c>
      <c r="DM8" t="s">
        <v>120</v>
      </c>
      <c r="DN8" t="s">
        <v>120</v>
      </c>
      <c r="DO8" t="s">
        <v>120</v>
      </c>
      <c r="DP8" t="s">
        <v>120</v>
      </c>
      <c r="DQ8" t="s">
        <v>127</v>
      </c>
      <c r="DR8" t="s">
        <v>120</v>
      </c>
      <c r="DS8" t="s">
        <v>127</v>
      </c>
      <c r="DT8" t="s">
        <v>120</v>
      </c>
      <c r="DU8" t="s">
        <v>120</v>
      </c>
      <c r="DV8" t="s">
        <v>120</v>
      </c>
      <c r="DZ8" t="s">
        <v>127</v>
      </c>
      <c r="EA8">
        <v>8</v>
      </c>
      <c r="EB8" t="s">
        <v>130</v>
      </c>
      <c r="EC8" t="s">
        <v>131</v>
      </c>
      <c r="ED8" t="s">
        <v>120</v>
      </c>
      <c r="EE8" t="s">
        <v>120</v>
      </c>
      <c r="EH8" t="s">
        <v>126</v>
      </c>
      <c r="EI8">
        <v>40201</v>
      </c>
      <c r="EJ8" t="s">
        <v>120</v>
      </c>
    </row>
    <row r="9" spans="1:154" x14ac:dyDescent="0.25">
      <c r="A9">
        <v>840</v>
      </c>
      <c r="B9" t="s">
        <v>171</v>
      </c>
      <c r="C9">
        <v>15</v>
      </c>
      <c r="D9">
        <v>2011</v>
      </c>
      <c r="E9" t="s">
        <v>172</v>
      </c>
      <c r="F9" t="s">
        <v>121</v>
      </c>
      <c r="G9" t="s">
        <v>173</v>
      </c>
      <c r="H9" s="7" t="s">
        <v>174</v>
      </c>
      <c r="I9" t="s">
        <v>121</v>
      </c>
      <c r="J9" t="s">
        <v>120</v>
      </c>
      <c r="K9" t="s">
        <v>120</v>
      </c>
      <c r="L9" t="s">
        <v>120</v>
      </c>
      <c r="M9" t="s">
        <v>120</v>
      </c>
      <c r="N9" s="4" t="s">
        <v>120</v>
      </c>
      <c r="O9">
        <v>840</v>
      </c>
      <c r="Q9">
        <v>15</v>
      </c>
      <c r="R9" t="s">
        <v>120</v>
      </c>
      <c r="S9" t="s">
        <v>123</v>
      </c>
      <c r="T9" s="7" t="s">
        <v>120</v>
      </c>
      <c r="U9" t="s">
        <v>127</v>
      </c>
      <c r="V9" t="s">
        <v>120</v>
      </c>
      <c r="Z9" t="s">
        <v>140</v>
      </c>
      <c r="AA9" t="s">
        <v>120</v>
      </c>
      <c r="AB9" t="s">
        <v>120</v>
      </c>
      <c r="AC9" t="s">
        <v>120</v>
      </c>
      <c r="AF9" t="s">
        <v>120</v>
      </c>
      <c r="AH9" t="s">
        <v>120</v>
      </c>
      <c r="AJ9" t="s">
        <v>120</v>
      </c>
      <c r="AK9" t="s">
        <v>120</v>
      </c>
      <c r="AL9" t="s">
        <v>120</v>
      </c>
      <c r="AM9" t="s">
        <v>120</v>
      </c>
      <c r="AP9" t="s">
        <v>120</v>
      </c>
      <c r="AQ9" t="s">
        <v>120</v>
      </c>
      <c r="AS9" t="s">
        <v>120</v>
      </c>
      <c r="AT9" t="s">
        <v>120</v>
      </c>
      <c r="AY9" t="s">
        <v>121</v>
      </c>
      <c r="BA9" t="s">
        <v>173</v>
      </c>
      <c r="BF9" t="s">
        <v>120</v>
      </c>
      <c r="BG9" t="s">
        <v>120</v>
      </c>
      <c r="BH9" t="s">
        <v>120</v>
      </c>
      <c r="BI9" t="s">
        <v>120</v>
      </c>
      <c r="BJ9" t="s">
        <v>120</v>
      </c>
      <c r="BK9" t="s">
        <v>120</v>
      </c>
      <c r="BL9" t="s">
        <v>120</v>
      </c>
      <c r="BM9" t="s">
        <v>120</v>
      </c>
      <c r="BN9" t="s">
        <v>120</v>
      </c>
      <c r="BO9" s="4" t="s">
        <v>120</v>
      </c>
      <c r="BP9" t="s">
        <v>120</v>
      </c>
      <c r="BQ9" s="4" t="s">
        <v>120</v>
      </c>
      <c r="BR9" t="s">
        <v>120</v>
      </c>
      <c r="BS9" t="s">
        <v>120</v>
      </c>
      <c r="BT9" t="s">
        <v>120</v>
      </c>
      <c r="BU9" t="s">
        <v>120</v>
      </c>
      <c r="BV9" t="s">
        <v>120</v>
      </c>
      <c r="BW9" t="s">
        <v>127</v>
      </c>
      <c r="BX9" t="s">
        <v>120</v>
      </c>
      <c r="BY9" s="39" t="s">
        <v>120</v>
      </c>
      <c r="BZ9" t="s">
        <v>128</v>
      </c>
      <c r="CA9" t="s">
        <v>175</v>
      </c>
      <c r="CB9" t="s">
        <v>120</v>
      </c>
      <c r="CC9" t="s">
        <v>120</v>
      </c>
      <c r="CD9" t="s">
        <v>120</v>
      </c>
      <c r="CE9" t="s">
        <v>120</v>
      </c>
      <c r="CF9" t="s">
        <v>120</v>
      </c>
      <c r="CG9" t="s">
        <v>120</v>
      </c>
      <c r="CH9" s="4"/>
      <c r="CI9" t="s">
        <v>120</v>
      </c>
      <c r="CJ9" t="s">
        <v>120</v>
      </c>
      <c r="CK9" t="s">
        <v>120</v>
      </c>
      <c r="CL9" t="s">
        <v>120</v>
      </c>
      <c r="CM9" t="s">
        <v>120</v>
      </c>
      <c r="CN9" t="s">
        <v>120</v>
      </c>
      <c r="CO9" t="s">
        <v>120</v>
      </c>
      <c r="CP9" t="s">
        <v>120</v>
      </c>
      <c r="CQ9" t="s">
        <v>120</v>
      </c>
      <c r="CR9" t="s">
        <v>120</v>
      </c>
      <c r="CS9" t="s">
        <v>120</v>
      </c>
      <c r="CT9" t="s">
        <v>120</v>
      </c>
      <c r="CU9" t="s">
        <v>120</v>
      </c>
      <c r="CV9" t="s">
        <v>120</v>
      </c>
      <c r="CW9" t="s">
        <v>120</v>
      </c>
      <c r="CX9" t="s">
        <v>120</v>
      </c>
      <c r="CY9" t="s">
        <v>120</v>
      </c>
      <c r="CZ9" t="s">
        <v>120</v>
      </c>
      <c r="DA9" t="s">
        <v>120</v>
      </c>
      <c r="DB9" t="s">
        <v>120</v>
      </c>
      <c r="DC9" t="s">
        <v>120</v>
      </c>
      <c r="DD9" t="s">
        <v>120</v>
      </c>
      <c r="DF9" t="s">
        <v>120</v>
      </c>
      <c r="DG9" t="s">
        <v>120</v>
      </c>
      <c r="DH9" t="s">
        <v>120</v>
      </c>
      <c r="DI9" t="s">
        <v>120</v>
      </c>
      <c r="DJ9" t="s">
        <v>120</v>
      </c>
      <c r="DK9" t="s">
        <v>120</v>
      </c>
      <c r="DL9" t="s">
        <v>120</v>
      </c>
      <c r="DM9" t="s">
        <v>120</v>
      </c>
      <c r="DN9" t="s">
        <v>120</v>
      </c>
      <c r="DO9" t="s">
        <v>120</v>
      </c>
      <c r="DP9" t="s">
        <v>120</v>
      </c>
      <c r="DQ9" t="s">
        <v>120</v>
      </c>
      <c r="DR9" t="s">
        <v>120</v>
      </c>
      <c r="DS9" t="s">
        <v>120</v>
      </c>
      <c r="DT9" t="s">
        <v>120</v>
      </c>
      <c r="DU9" t="s">
        <v>120</v>
      </c>
      <c r="DV9" t="s">
        <v>120</v>
      </c>
      <c r="DZ9" t="s">
        <v>120</v>
      </c>
      <c r="EA9" t="s">
        <v>120</v>
      </c>
      <c r="EB9" t="s">
        <v>130</v>
      </c>
      <c r="EC9" t="s">
        <v>131</v>
      </c>
      <c r="ED9" t="s">
        <v>120</v>
      </c>
      <c r="EE9" t="s">
        <v>120</v>
      </c>
      <c r="EJ9" t="s">
        <v>120</v>
      </c>
    </row>
    <row r="10" spans="1:154" x14ac:dyDescent="0.25">
      <c r="A10" s="30">
        <v>937</v>
      </c>
      <c r="B10" s="30" t="s">
        <v>176</v>
      </c>
      <c r="C10" s="30">
        <v>360</v>
      </c>
      <c r="D10" s="30">
        <v>2011</v>
      </c>
      <c r="E10" s="30" t="s">
        <v>119</v>
      </c>
      <c r="F10" s="30" t="s">
        <v>121</v>
      </c>
      <c r="G10" s="30">
        <v>60250</v>
      </c>
      <c r="H10" s="31" t="s">
        <v>177</v>
      </c>
      <c r="I10" s="30" t="s">
        <v>121</v>
      </c>
      <c r="J10" s="30" t="s">
        <v>120</v>
      </c>
      <c r="K10" s="30" t="s">
        <v>120</v>
      </c>
      <c r="L10" s="30" t="s">
        <v>120</v>
      </c>
      <c r="M10" s="30" t="s">
        <v>120</v>
      </c>
      <c r="N10" s="4" t="s">
        <v>120</v>
      </c>
      <c r="O10" s="30">
        <v>937</v>
      </c>
      <c r="P10" s="30" t="s">
        <v>178</v>
      </c>
      <c r="Q10" s="30">
        <v>360</v>
      </c>
      <c r="R10" s="30" t="s">
        <v>167</v>
      </c>
      <c r="S10" s="30" t="s">
        <v>123</v>
      </c>
      <c r="T10" s="31" t="s">
        <v>120</v>
      </c>
      <c r="U10" s="30" t="s">
        <v>120</v>
      </c>
      <c r="V10" s="30" t="s">
        <v>120</v>
      </c>
      <c r="W10" s="30"/>
      <c r="X10" s="30"/>
      <c r="Y10" s="30"/>
      <c r="Z10" s="30" t="s">
        <v>120</v>
      </c>
      <c r="AA10" s="30" t="s">
        <v>120</v>
      </c>
      <c r="AB10" s="30" t="s">
        <v>120</v>
      </c>
      <c r="AC10" s="30" t="s">
        <v>120</v>
      </c>
      <c r="AD10" s="30"/>
      <c r="AE10" s="30"/>
      <c r="AF10" s="30" t="s">
        <v>120</v>
      </c>
      <c r="AG10" s="30"/>
      <c r="AH10" s="30" t="s">
        <v>120</v>
      </c>
      <c r="AI10" s="30"/>
      <c r="AJ10" s="30" t="s">
        <v>120</v>
      </c>
      <c r="AK10" s="30" t="s">
        <v>120</v>
      </c>
      <c r="AL10" s="30" t="s">
        <v>120</v>
      </c>
      <c r="AM10" s="30" t="s">
        <v>120</v>
      </c>
      <c r="AN10" s="30"/>
      <c r="AO10" s="30"/>
      <c r="AP10" s="30" t="s">
        <v>120</v>
      </c>
      <c r="AQ10" s="30" t="s">
        <v>120</v>
      </c>
      <c r="AR10" s="30"/>
      <c r="AS10" s="30" t="s">
        <v>120</v>
      </c>
      <c r="AT10" s="30" t="s">
        <v>120</v>
      </c>
      <c r="AU10" s="30"/>
      <c r="AV10" s="30"/>
      <c r="AW10" s="30"/>
      <c r="AX10" s="30"/>
      <c r="AY10" s="30" t="s">
        <v>121</v>
      </c>
      <c r="AZ10" s="30"/>
      <c r="BA10" s="30">
        <v>60250</v>
      </c>
      <c r="BB10" s="30"/>
      <c r="BC10" s="30"/>
      <c r="BD10" s="30"/>
      <c r="BE10" s="30"/>
      <c r="BF10" s="30" t="s">
        <v>120</v>
      </c>
      <c r="BG10" s="30" t="s">
        <v>120</v>
      </c>
      <c r="BH10" s="30" t="s">
        <v>120</v>
      </c>
      <c r="BI10" s="30" t="s">
        <v>120</v>
      </c>
      <c r="BJ10" s="30" t="s">
        <v>120</v>
      </c>
      <c r="BK10" s="30" t="s">
        <v>120</v>
      </c>
      <c r="BL10" s="30" t="s">
        <v>120</v>
      </c>
      <c r="BM10" s="30" t="s">
        <v>120</v>
      </c>
      <c r="BN10" s="30" t="s">
        <v>120</v>
      </c>
      <c r="BO10" s="4">
        <v>40860</v>
      </c>
      <c r="BP10" s="30" t="s">
        <v>126</v>
      </c>
      <c r="BQ10" s="4">
        <v>40861</v>
      </c>
      <c r="BR10" s="30" t="s">
        <v>120</v>
      </c>
      <c r="BS10" s="30" t="s">
        <v>120</v>
      </c>
      <c r="BT10" s="30" t="s">
        <v>127</v>
      </c>
      <c r="BU10" s="30" t="s">
        <v>128</v>
      </c>
      <c r="BV10" s="30" t="s">
        <v>128</v>
      </c>
      <c r="BW10" s="30" t="s">
        <v>128</v>
      </c>
      <c r="BX10" s="30" t="s">
        <v>128</v>
      </c>
      <c r="BY10" s="39" t="s">
        <v>120</v>
      </c>
      <c r="BZ10" s="30" t="s">
        <v>127</v>
      </c>
      <c r="CA10" s="30" t="s">
        <v>120</v>
      </c>
      <c r="CB10" s="30" t="s">
        <v>120</v>
      </c>
      <c r="CC10" s="30" t="s">
        <v>120</v>
      </c>
      <c r="CD10" s="30" t="s">
        <v>120</v>
      </c>
      <c r="CE10" s="30" t="s">
        <v>120</v>
      </c>
      <c r="CF10" s="30" t="s">
        <v>120</v>
      </c>
      <c r="CG10" s="30" t="s">
        <v>120</v>
      </c>
      <c r="CH10" s="4"/>
      <c r="CI10" s="30" t="s">
        <v>120</v>
      </c>
      <c r="CJ10" s="30" t="s">
        <v>120</v>
      </c>
      <c r="CK10" s="30" t="s">
        <v>120</v>
      </c>
      <c r="CL10" s="30" t="s">
        <v>120</v>
      </c>
      <c r="CM10" s="30" t="s">
        <v>120</v>
      </c>
      <c r="CN10" s="30" t="s">
        <v>120</v>
      </c>
      <c r="CO10" s="30" t="s">
        <v>120</v>
      </c>
      <c r="CP10" s="30" t="s">
        <v>120</v>
      </c>
      <c r="CQ10" s="30" t="s">
        <v>120</v>
      </c>
      <c r="CR10" s="30" t="s">
        <v>120</v>
      </c>
      <c r="CS10" s="30" t="s">
        <v>120</v>
      </c>
      <c r="CT10" s="30" t="s">
        <v>120</v>
      </c>
      <c r="CU10" s="30" t="s">
        <v>120</v>
      </c>
      <c r="CV10" s="30" t="s">
        <v>120</v>
      </c>
      <c r="CW10" s="30" t="s">
        <v>120</v>
      </c>
      <c r="CX10" s="30" t="s">
        <v>120</v>
      </c>
      <c r="CY10" s="30" t="s">
        <v>120</v>
      </c>
      <c r="CZ10" s="30" t="s">
        <v>120</v>
      </c>
      <c r="DA10" s="30" t="s">
        <v>120</v>
      </c>
      <c r="DB10" s="30" t="s">
        <v>120</v>
      </c>
      <c r="DC10" s="30" t="s">
        <v>120</v>
      </c>
      <c r="DD10" s="30" t="s">
        <v>120</v>
      </c>
      <c r="DE10" s="30"/>
      <c r="DF10" s="30" t="s">
        <v>120</v>
      </c>
      <c r="DG10" s="30" t="s">
        <v>120</v>
      </c>
      <c r="DH10" s="30" t="s">
        <v>120</v>
      </c>
      <c r="DI10" s="30" t="s">
        <v>120</v>
      </c>
      <c r="DJ10" s="30" t="s">
        <v>128</v>
      </c>
      <c r="DK10" s="30" t="s">
        <v>120</v>
      </c>
      <c r="DL10" s="30" t="s">
        <v>120</v>
      </c>
      <c r="DM10" s="30" t="s">
        <v>120</v>
      </c>
      <c r="DN10" s="30" t="s">
        <v>120</v>
      </c>
      <c r="DO10" s="30" t="s">
        <v>120</v>
      </c>
      <c r="DP10" s="30" t="s">
        <v>120</v>
      </c>
      <c r="DQ10" s="30" t="s">
        <v>120</v>
      </c>
      <c r="DR10" s="30" t="s">
        <v>120</v>
      </c>
      <c r="DS10" s="30" t="s">
        <v>120</v>
      </c>
      <c r="DT10" s="30" t="s">
        <v>120</v>
      </c>
      <c r="DU10" s="30" t="s">
        <v>120</v>
      </c>
      <c r="DV10" s="30" t="s">
        <v>120</v>
      </c>
      <c r="DW10" s="30"/>
      <c r="DX10" s="30"/>
      <c r="DY10" s="30"/>
      <c r="DZ10" s="30" t="s">
        <v>120</v>
      </c>
      <c r="EA10" s="30">
        <v>0.8</v>
      </c>
      <c r="EB10" s="30" t="s">
        <v>130</v>
      </c>
      <c r="EC10" s="30" t="s">
        <v>131</v>
      </c>
      <c r="ED10" s="30" t="s">
        <v>120</v>
      </c>
      <c r="EE10" s="30" t="s">
        <v>120</v>
      </c>
      <c r="EF10" s="30"/>
      <c r="EG10" s="30"/>
      <c r="EH10" s="30" t="s">
        <v>126</v>
      </c>
      <c r="EI10" s="30">
        <v>40861</v>
      </c>
      <c r="EJ10" s="30" t="s">
        <v>120</v>
      </c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</row>
    <row r="11" spans="1:154" x14ac:dyDescent="0.25">
      <c r="A11">
        <v>970</v>
      </c>
      <c r="B11" t="s">
        <v>182</v>
      </c>
      <c r="C11" t="s">
        <v>120</v>
      </c>
      <c r="D11">
        <v>2011</v>
      </c>
      <c r="E11" t="s">
        <v>119</v>
      </c>
      <c r="F11" t="s">
        <v>121</v>
      </c>
      <c r="H11" s="7"/>
      <c r="I11" t="s">
        <v>121</v>
      </c>
      <c r="J11" t="s">
        <v>120</v>
      </c>
      <c r="K11" t="s">
        <v>120</v>
      </c>
      <c r="L11" t="s">
        <v>120</v>
      </c>
      <c r="M11" t="s">
        <v>120</v>
      </c>
      <c r="N11" s="4" t="s">
        <v>120</v>
      </c>
      <c r="O11">
        <v>970</v>
      </c>
      <c r="P11" t="s">
        <v>137</v>
      </c>
      <c r="Q11" t="s">
        <v>120</v>
      </c>
      <c r="R11" t="s">
        <v>122</v>
      </c>
      <c r="S11" t="s">
        <v>123</v>
      </c>
      <c r="T11" s="7" t="s">
        <v>120</v>
      </c>
      <c r="U11" t="s">
        <v>120</v>
      </c>
      <c r="V11" t="s">
        <v>120</v>
      </c>
      <c r="Z11" t="s">
        <v>120</v>
      </c>
      <c r="AA11" t="s">
        <v>120</v>
      </c>
      <c r="AB11" t="s">
        <v>120</v>
      </c>
      <c r="AC11" t="s">
        <v>120</v>
      </c>
      <c r="AF11" t="s">
        <v>120</v>
      </c>
      <c r="AH11" t="s">
        <v>120</v>
      </c>
      <c r="AJ11" t="s">
        <v>120</v>
      </c>
      <c r="AK11" t="s">
        <v>120</v>
      </c>
      <c r="AL11" t="s">
        <v>120</v>
      </c>
      <c r="AM11" t="s">
        <v>120</v>
      </c>
      <c r="AP11" t="s">
        <v>120</v>
      </c>
      <c r="AQ11" t="s">
        <v>120</v>
      </c>
      <c r="AS11" t="s">
        <v>120</v>
      </c>
      <c r="AT11" t="s">
        <v>120</v>
      </c>
      <c r="AY11" t="s">
        <v>121</v>
      </c>
      <c r="BF11" t="s">
        <v>120</v>
      </c>
      <c r="BG11" t="s">
        <v>120</v>
      </c>
      <c r="BH11" t="s">
        <v>120</v>
      </c>
      <c r="BI11" t="s">
        <v>120</v>
      </c>
      <c r="BJ11" t="s">
        <v>120</v>
      </c>
      <c r="BK11" t="s">
        <v>120</v>
      </c>
      <c r="BL11" t="s">
        <v>120</v>
      </c>
      <c r="BM11" t="s">
        <v>120</v>
      </c>
      <c r="BN11" t="s">
        <v>120</v>
      </c>
      <c r="BO11" s="4" t="s">
        <v>120</v>
      </c>
      <c r="BP11" t="s">
        <v>120</v>
      </c>
      <c r="BQ11" s="4" t="s">
        <v>120</v>
      </c>
      <c r="BR11" t="s">
        <v>120</v>
      </c>
      <c r="BS11" t="s">
        <v>120</v>
      </c>
      <c r="BT11" t="s">
        <v>120</v>
      </c>
      <c r="BU11" t="s">
        <v>120</v>
      </c>
      <c r="BV11" t="s">
        <v>120</v>
      </c>
      <c r="BW11" t="s">
        <v>120</v>
      </c>
      <c r="BX11" t="s">
        <v>120</v>
      </c>
      <c r="BY11" s="39" t="s">
        <v>120</v>
      </c>
      <c r="BZ11" t="s">
        <v>120</v>
      </c>
      <c r="CA11" t="s">
        <v>120</v>
      </c>
      <c r="CB11" t="s">
        <v>120</v>
      </c>
      <c r="CC11" t="s">
        <v>120</v>
      </c>
      <c r="CD11" t="s">
        <v>120</v>
      </c>
      <c r="CE11" t="s">
        <v>120</v>
      </c>
      <c r="CF11" t="s">
        <v>120</v>
      </c>
      <c r="CG11" t="s">
        <v>120</v>
      </c>
      <c r="CH11" s="4"/>
      <c r="CI11" t="s">
        <v>120</v>
      </c>
      <c r="CJ11" t="s">
        <v>120</v>
      </c>
      <c r="CK11" t="s">
        <v>120</v>
      </c>
      <c r="CL11" t="s">
        <v>120</v>
      </c>
      <c r="CM11" t="s">
        <v>120</v>
      </c>
      <c r="CN11" t="s">
        <v>120</v>
      </c>
      <c r="CO11" t="s">
        <v>120</v>
      </c>
      <c r="CP11" t="s">
        <v>120</v>
      </c>
      <c r="CQ11" t="s">
        <v>120</v>
      </c>
      <c r="CR11" t="s">
        <v>120</v>
      </c>
      <c r="CS11" t="s">
        <v>120</v>
      </c>
      <c r="CT11" t="s">
        <v>120</v>
      </c>
      <c r="CU11" t="s">
        <v>120</v>
      </c>
      <c r="CV11" t="s">
        <v>120</v>
      </c>
      <c r="CW11" t="s">
        <v>120</v>
      </c>
      <c r="CX11" t="s">
        <v>120</v>
      </c>
      <c r="CY11" t="s">
        <v>120</v>
      </c>
      <c r="CZ11" t="s">
        <v>120</v>
      </c>
      <c r="DA11" t="s">
        <v>120</v>
      </c>
      <c r="DB11" t="s">
        <v>120</v>
      </c>
      <c r="DC11" t="s">
        <v>120</v>
      </c>
      <c r="DD11" t="s">
        <v>120</v>
      </c>
      <c r="DF11" t="s">
        <v>120</v>
      </c>
      <c r="DG11" t="s">
        <v>120</v>
      </c>
      <c r="DH11" t="s">
        <v>120</v>
      </c>
      <c r="DI11" t="s">
        <v>120</v>
      </c>
      <c r="DJ11" t="s">
        <v>127</v>
      </c>
      <c r="DK11" t="s">
        <v>120</v>
      </c>
      <c r="DL11" t="s">
        <v>120</v>
      </c>
      <c r="DM11" t="s">
        <v>120</v>
      </c>
      <c r="DN11" t="s">
        <v>120</v>
      </c>
      <c r="DO11" t="s">
        <v>120</v>
      </c>
      <c r="DP11" t="s">
        <v>120</v>
      </c>
      <c r="DQ11" t="s">
        <v>120</v>
      </c>
      <c r="DR11" t="s">
        <v>120</v>
      </c>
      <c r="DS11" t="s">
        <v>120</v>
      </c>
      <c r="DT11" t="s">
        <v>120</v>
      </c>
      <c r="DU11" t="s">
        <v>120</v>
      </c>
      <c r="DV11" t="s">
        <v>120</v>
      </c>
      <c r="DZ11" t="s">
        <v>120</v>
      </c>
      <c r="EA11" t="s">
        <v>120</v>
      </c>
      <c r="EB11" t="s">
        <v>130</v>
      </c>
      <c r="EC11" t="s">
        <v>131</v>
      </c>
      <c r="ED11" t="s">
        <v>120</v>
      </c>
      <c r="EE11" t="s">
        <v>120</v>
      </c>
      <c r="EJ11" t="s">
        <v>120</v>
      </c>
    </row>
    <row r="12" spans="1:154" x14ac:dyDescent="0.25">
      <c r="A12">
        <v>971</v>
      </c>
      <c r="B12" t="s">
        <v>183</v>
      </c>
      <c r="C12" t="s">
        <v>120</v>
      </c>
      <c r="D12">
        <v>2011</v>
      </c>
      <c r="E12" t="s">
        <v>119</v>
      </c>
      <c r="F12" t="s">
        <v>121</v>
      </c>
      <c r="H12" s="7"/>
      <c r="I12" t="s">
        <v>121</v>
      </c>
      <c r="J12" t="s">
        <v>120</v>
      </c>
      <c r="K12" t="s">
        <v>120</v>
      </c>
      <c r="L12" t="s">
        <v>120</v>
      </c>
      <c r="M12" t="s">
        <v>120</v>
      </c>
      <c r="N12" s="4" t="s">
        <v>120</v>
      </c>
      <c r="O12">
        <v>971</v>
      </c>
      <c r="P12" t="s">
        <v>184</v>
      </c>
      <c r="Q12" t="s">
        <v>120</v>
      </c>
      <c r="R12" t="s">
        <v>122</v>
      </c>
      <c r="S12" t="s">
        <v>123</v>
      </c>
      <c r="T12" s="7" t="s">
        <v>120</v>
      </c>
      <c r="U12" t="s">
        <v>120</v>
      </c>
      <c r="V12" t="s">
        <v>120</v>
      </c>
      <c r="Z12" t="s">
        <v>120</v>
      </c>
      <c r="AA12" t="s">
        <v>120</v>
      </c>
      <c r="AB12" t="s">
        <v>120</v>
      </c>
      <c r="AC12" t="s">
        <v>120</v>
      </c>
      <c r="AF12" t="s">
        <v>120</v>
      </c>
      <c r="AH12" t="s">
        <v>120</v>
      </c>
      <c r="AJ12" t="s">
        <v>120</v>
      </c>
      <c r="AK12" t="s">
        <v>120</v>
      </c>
      <c r="AL12" t="s">
        <v>120</v>
      </c>
      <c r="AM12" t="s">
        <v>120</v>
      </c>
      <c r="AP12" t="s">
        <v>120</v>
      </c>
      <c r="AQ12" t="s">
        <v>120</v>
      </c>
      <c r="AS12" t="s">
        <v>120</v>
      </c>
      <c r="AT12" t="s">
        <v>120</v>
      </c>
      <c r="AY12" t="s">
        <v>121</v>
      </c>
      <c r="BF12" t="s">
        <v>120</v>
      </c>
      <c r="BG12" t="s">
        <v>120</v>
      </c>
      <c r="BH12" t="s">
        <v>120</v>
      </c>
      <c r="BI12" t="s">
        <v>120</v>
      </c>
      <c r="BJ12" t="s">
        <v>120</v>
      </c>
      <c r="BK12" t="s">
        <v>120</v>
      </c>
      <c r="BL12" t="s">
        <v>120</v>
      </c>
      <c r="BM12" t="s">
        <v>120</v>
      </c>
      <c r="BN12" t="s">
        <v>120</v>
      </c>
      <c r="BO12" s="4" t="s">
        <v>120</v>
      </c>
      <c r="BP12" t="s">
        <v>120</v>
      </c>
      <c r="BQ12" s="4" t="s">
        <v>120</v>
      </c>
      <c r="BR12" t="s">
        <v>120</v>
      </c>
      <c r="BS12" t="s">
        <v>120</v>
      </c>
      <c r="BT12" t="s">
        <v>120</v>
      </c>
      <c r="BU12" t="s">
        <v>120</v>
      </c>
      <c r="BV12" t="s">
        <v>120</v>
      </c>
      <c r="BW12" t="s">
        <v>120</v>
      </c>
      <c r="BX12" t="s">
        <v>120</v>
      </c>
      <c r="BY12" s="39" t="s">
        <v>120</v>
      </c>
      <c r="BZ12" t="s">
        <v>120</v>
      </c>
      <c r="CA12" t="s">
        <v>120</v>
      </c>
      <c r="CB12" t="s">
        <v>120</v>
      </c>
      <c r="CC12" t="s">
        <v>120</v>
      </c>
      <c r="CD12" t="s">
        <v>120</v>
      </c>
      <c r="CE12" t="s">
        <v>120</v>
      </c>
      <c r="CF12" t="s">
        <v>120</v>
      </c>
      <c r="CG12" t="s">
        <v>120</v>
      </c>
      <c r="CH12" s="4"/>
      <c r="CI12" t="s">
        <v>120</v>
      </c>
      <c r="CJ12" t="s">
        <v>120</v>
      </c>
      <c r="CK12" t="s">
        <v>120</v>
      </c>
      <c r="CL12" t="s">
        <v>120</v>
      </c>
      <c r="CM12" t="s">
        <v>120</v>
      </c>
      <c r="CN12" t="s">
        <v>120</v>
      </c>
      <c r="CO12" t="s">
        <v>120</v>
      </c>
      <c r="CP12" t="s">
        <v>120</v>
      </c>
      <c r="CQ12" t="s">
        <v>120</v>
      </c>
      <c r="CR12" t="s">
        <v>120</v>
      </c>
      <c r="CS12" t="s">
        <v>120</v>
      </c>
      <c r="CT12" t="s">
        <v>120</v>
      </c>
      <c r="CU12" t="s">
        <v>120</v>
      </c>
      <c r="CV12" t="s">
        <v>120</v>
      </c>
      <c r="CW12" t="s">
        <v>120</v>
      </c>
      <c r="CX12" t="s">
        <v>120</v>
      </c>
      <c r="CY12" t="s">
        <v>120</v>
      </c>
      <c r="CZ12" t="s">
        <v>120</v>
      </c>
      <c r="DA12" t="s">
        <v>120</v>
      </c>
      <c r="DB12" t="s">
        <v>120</v>
      </c>
      <c r="DC12" t="s">
        <v>120</v>
      </c>
      <c r="DD12" t="s">
        <v>120</v>
      </c>
      <c r="DF12" t="s">
        <v>120</v>
      </c>
      <c r="DG12" t="s">
        <v>120</v>
      </c>
      <c r="DH12" t="s">
        <v>120</v>
      </c>
      <c r="DI12" t="s">
        <v>120</v>
      </c>
      <c r="DJ12" t="s">
        <v>120</v>
      </c>
      <c r="DK12" t="s">
        <v>120</v>
      </c>
      <c r="DL12" t="s">
        <v>120</v>
      </c>
      <c r="DM12" t="s">
        <v>120</v>
      </c>
      <c r="DN12" t="s">
        <v>120</v>
      </c>
      <c r="DO12" t="s">
        <v>120</v>
      </c>
      <c r="DP12" t="s">
        <v>120</v>
      </c>
      <c r="DQ12" t="s">
        <v>120</v>
      </c>
      <c r="DR12" t="s">
        <v>120</v>
      </c>
      <c r="DS12" t="s">
        <v>120</v>
      </c>
      <c r="DT12" t="s">
        <v>120</v>
      </c>
      <c r="DU12" t="s">
        <v>120</v>
      </c>
      <c r="DV12" t="s">
        <v>120</v>
      </c>
      <c r="DZ12" t="s">
        <v>120</v>
      </c>
      <c r="EA12" t="s">
        <v>120</v>
      </c>
      <c r="EB12" t="s">
        <v>130</v>
      </c>
      <c r="EC12" t="s">
        <v>131</v>
      </c>
      <c r="ED12" t="s">
        <v>120</v>
      </c>
      <c r="EE12" t="s">
        <v>120</v>
      </c>
      <c r="EJ12" t="s">
        <v>120</v>
      </c>
    </row>
    <row r="13" spans="1:154" x14ac:dyDescent="0.25">
      <c r="A13">
        <v>1063</v>
      </c>
      <c r="B13" t="s">
        <v>185</v>
      </c>
      <c r="C13">
        <v>120</v>
      </c>
      <c r="D13">
        <v>2011</v>
      </c>
      <c r="E13" t="s">
        <v>119</v>
      </c>
      <c r="F13" t="s">
        <v>121</v>
      </c>
      <c r="G13">
        <v>63600</v>
      </c>
      <c r="H13" s="7" t="s">
        <v>186</v>
      </c>
      <c r="I13" t="s">
        <v>121</v>
      </c>
      <c r="J13" t="s">
        <v>120</v>
      </c>
      <c r="K13" t="s">
        <v>120</v>
      </c>
      <c r="L13" t="s">
        <v>120</v>
      </c>
      <c r="M13" t="s">
        <v>120</v>
      </c>
      <c r="N13" s="4" t="s">
        <v>120</v>
      </c>
      <c r="O13">
        <v>1063</v>
      </c>
      <c r="P13" t="s">
        <v>187</v>
      </c>
      <c r="Q13">
        <v>120</v>
      </c>
      <c r="R13" t="s">
        <v>122</v>
      </c>
      <c r="S13" t="s">
        <v>123</v>
      </c>
      <c r="T13" s="7"/>
      <c r="U13" t="s">
        <v>127</v>
      </c>
      <c r="V13" t="s">
        <v>120</v>
      </c>
      <c r="Z13" t="s">
        <v>140</v>
      </c>
      <c r="AA13" t="s">
        <v>120</v>
      </c>
      <c r="AB13" t="s">
        <v>120</v>
      </c>
      <c r="AC13" t="s">
        <v>120</v>
      </c>
      <c r="AF13" t="s">
        <v>120</v>
      </c>
      <c r="AH13" t="s">
        <v>120</v>
      </c>
      <c r="AJ13" t="s">
        <v>127</v>
      </c>
      <c r="AK13" t="s">
        <v>128</v>
      </c>
      <c r="AL13" t="s">
        <v>127</v>
      </c>
      <c r="AM13" t="s">
        <v>127</v>
      </c>
      <c r="AP13" t="s">
        <v>120</v>
      </c>
      <c r="AQ13" t="s">
        <v>120</v>
      </c>
      <c r="AS13" t="s">
        <v>120</v>
      </c>
      <c r="AU13" t="s">
        <v>127</v>
      </c>
      <c r="AW13" t="s">
        <v>127</v>
      </c>
      <c r="AY13" t="s">
        <v>121</v>
      </c>
      <c r="AZ13" t="s">
        <v>188</v>
      </c>
      <c r="BA13">
        <v>63940</v>
      </c>
      <c r="BB13" t="s">
        <v>189</v>
      </c>
      <c r="BF13" t="s">
        <v>120</v>
      </c>
      <c r="BG13" t="s">
        <v>120</v>
      </c>
      <c r="BH13" t="s">
        <v>127</v>
      </c>
      <c r="BI13" t="s">
        <v>120</v>
      </c>
      <c r="BJ13" t="s">
        <v>120</v>
      </c>
      <c r="BK13" t="s">
        <v>120</v>
      </c>
      <c r="BL13" t="s">
        <v>128</v>
      </c>
      <c r="BM13" t="s">
        <v>120</v>
      </c>
      <c r="BN13" t="s">
        <v>156</v>
      </c>
      <c r="BO13" s="4">
        <v>40905</v>
      </c>
      <c r="BP13" t="s">
        <v>126</v>
      </c>
      <c r="BQ13" s="4">
        <v>40921</v>
      </c>
      <c r="BR13" t="s">
        <v>120</v>
      </c>
      <c r="BS13" t="s">
        <v>190</v>
      </c>
      <c r="BT13" t="s">
        <v>127</v>
      </c>
      <c r="BU13" t="s">
        <v>128</v>
      </c>
      <c r="BV13" t="s">
        <v>128</v>
      </c>
      <c r="BW13" t="s">
        <v>128</v>
      </c>
      <c r="BX13" t="s">
        <v>128</v>
      </c>
      <c r="BY13" s="39" t="s">
        <v>128</v>
      </c>
      <c r="BZ13" t="s">
        <v>128</v>
      </c>
      <c r="CA13" t="s">
        <v>147</v>
      </c>
      <c r="CB13" t="s">
        <v>128</v>
      </c>
      <c r="CC13" t="s">
        <v>120</v>
      </c>
      <c r="CD13" t="s">
        <v>128</v>
      </c>
      <c r="CE13" t="s">
        <v>120</v>
      </c>
      <c r="CF13" t="s">
        <v>127</v>
      </c>
      <c r="CG13" t="s">
        <v>120</v>
      </c>
      <c r="CH13" s="4"/>
      <c r="CI13">
        <v>37</v>
      </c>
      <c r="CJ13" t="s">
        <v>142</v>
      </c>
      <c r="CK13" t="s">
        <v>127</v>
      </c>
      <c r="CL13" t="s">
        <v>120</v>
      </c>
      <c r="CM13">
        <v>80</v>
      </c>
      <c r="CN13" t="s">
        <v>157</v>
      </c>
      <c r="CO13" t="s">
        <v>191</v>
      </c>
      <c r="CP13" t="s">
        <v>120</v>
      </c>
      <c r="CQ13" t="s">
        <v>165</v>
      </c>
      <c r="CR13" t="s">
        <v>127</v>
      </c>
      <c r="CS13" t="s">
        <v>120</v>
      </c>
      <c r="CU13" t="s">
        <v>125</v>
      </c>
      <c r="CV13" t="s">
        <v>142</v>
      </c>
      <c r="CW13" t="s">
        <v>127</v>
      </c>
      <c r="CX13" t="s">
        <v>120</v>
      </c>
      <c r="CY13" t="s">
        <v>120</v>
      </c>
      <c r="CZ13" t="s">
        <v>120</v>
      </c>
      <c r="DA13" t="s">
        <v>120</v>
      </c>
      <c r="DB13" t="s">
        <v>127</v>
      </c>
      <c r="DC13" t="s">
        <v>128</v>
      </c>
      <c r="DD13" t="s">
        <v>120</v>
      </c>
      <c r="DF13" t="s">
        <v>120</v>
      </c>
      <c r="DG13" t="s">
        <v>120</v>
      </c>
      <c r="DH13" t="s">
        <v>120</v>
      </c>
      <c r="DI13" t="s">
        <v>120</v>
      </c>
      <c r="DJ13" t="s">
        <v>127</v>
      </c>
      <c r="DK13" t="s">
        <v>127</v>
      </c>
      <c r="DL13" t="s">
        <v>120</v>
      </c>
      <c r="DM13" t="s">
        <v>120</v>
      </c>
      <c r="DN13" t="s">
        <v>120</v>
      </c>
      <c r="DO13" t="s">
        <v>120</v>
      </c>
      <c r="DP13" t="s">
        <v>127</v>
      </c>
      <c r="DQ13" t="s">
        <v>127</v>
      </c>
      <c r="DR13" t="s">
        <v>120</v>
      </c>
      <c r="DS13" t="s">
        <v>120</v>
      </c>
      <c r="DT13" t="s">
        <v>120</v>
      </c>
      <c r="DU13" t="s">
        <v>120</v>
      </c>
      <c r="DV13" t="s">
        <v>120</v>
      </c>
      <c r="DZ13" t="s">
        <v>120</v>
      </c>
      <c r="EA13">
        <v>16</v>
      </c>
      <c r="EB13" t="s">
        <v>192</v>
      </c>
      <c r="EC13" t="s">
        <v>131</v>
      </c>
      <c r="ED13" t="s">
        <v>120</v>
      </c>
      <c r="EE13" t="s">
        <v>120</v>
      </c>
      <c r="EH13" t="s">
        <v>126</v>
      </c>
      <c r="EI13">
        <v>40921</v>
      </c>
      <c r="EJ13" t="s">
        <v>120</v>
      </c>
    </row>
    <row r="14" spans="1:154" x14ac:dyDescent="0.25">
      <c r="A14">
        <v>1635</v>
      </c>
      <c r="B14" t="s">
        <v>193</v>
      </c>
      <c r="C14">
        <v>336</v>
      </c>
      <c r="D14">
        <v>2014</v>
      </c>
      <c r="E14" t="s">
        <v>119</v>
      </c>
      <c r="F14" t="s">
        <v>121</v>
      </c>
      <c r="G14">
        <v>29560</v>
      </c>
      <c r="H14" s="7" t="s">
        <v>194</v>
      </c>
      <c r="I14" t="s">
        <v>121</v>
      </c>
      <c r="J14">
        <v>1</v>
      </c>
      <c r="K14">
        <v>1</v>
      </c>
      <c r="L14">
        <v>0</v>
      </c>
      <c r="M14">
        <v>1</v>
      </c>
      <c r="N14" s="4">
        <v>41963</v>
      </c>
      <c r="O14">
        <v>1635</v>
      </c>
      <c r="P14" t="s">
        <v>195</v>
      </c>
      <c r="Q14">
        <v>336</v>
      </c>
      <c r="R14" t="s">
        <v>122</v>
      </c>
      <c r="S14" t="s">
        <v>123</v>
      </c>
      <c r="T14" s="7" t="s">
        <v>196</v>
      </c>
      <c r="U14" t="s">
        <v>127</v>
      </c>
      <c r="V14" t="s">
        <v>127</v>
      </c>
      <c r="W14" t="s">
        <v>127</v>
      </c>
      <c r="X14" t="s">
        <v>127</v>
      </c>
      <c r="Y14" t="s">
        <v>127</v>
      </c>
      <c r="Z14" t="s">
        <v>125</v>
      </c>
      <c r="AA14" t="s">
        <v>197</v>
      </c>
      <c r="AB14" t="s">
        <v>120</v>
      </c>
      <c r="AC14" t="s">
        <v>128</v>
      </c>
      <c r="AF14" t="s">
        <v>128</v>
      </c>
      <c r="AH14" t="s">
        <v>125</v>
      </c>
      <c r="AI14" t="s">
        <v>125</v>
      </c>
      <c r="AJ14" t="s">
        <v>127</v>
      </c>
      <c r="AK14" t="s">
        <v>127</v>
      </c>
      <c r="AL14" t="s">
        <v>128</v>
      </c>
      <c r="AP14" t="s">
        <v>128</v>
      </c>
      <c r="AS14" t="s">
        <v>128</v>
      </c>
      <c r="AT14" t="s">
        <v>127</v>
      </c>
      <c r="AY14" t="s">
        <v>121</v>
      </c>
      <c r="AZ14" t="s">
        <v>198</v>
      </c>
      <c r="BA14">
        <v>29560</v>
      </c>
      <c r="BB14" t="s">
        <v>194</v>
      </c>
      <c r="BD14">
        <v>1</v>
      </c>
      <c r="BE14" t="s">
        <v>127</v>
      </c>
      <c r="BF14" t="s">
        <v>127</v>
      </c>
      <c r="BG14" t="s">
        <v>127</v>
      </c>
      <c r="BH14" t="s">
        <v>128</v>
      </c>
      <c r="BI14" t="s">
        <v>128</v>
      </c>
      <c r="BJ14" t="s">
        <v>120</v>
      </c>
      <c r="BK14" t="s">
        <v>128</v>
      </c>
      <c r="BL14" t="s">
        <v>128</v>
      </c>
      <c r="BM14" t="s">
        <v>120</v>
      </c>
      <c r="BN14" t="s">
        <v>141</v>
      </c>
      <c r="BO14" s="4">
        <v>41958</v>
      </c>
      <c r="BP14" t="s">
        <v>126</v>
      </c>
      <c r="BQ14" s="4">
        <v>41959</v>
      </c>
      <c r="BR14" t="s">
        <v>199</v>
      </c>
      <c r="BS14" t="s">
        <v>120</v>
      </c>
      <c r="BT14" t="s">
        <v>127</v>
      </c>
      <c r="BU14" t="s">
        <v>127</v>
      </c>
      <c r="BV14" t="s">
        <v>127</v>
      </c>
      <c r="BW14" t="s">
        <v>127</v>
      </c>
      <c r="BX14" t="s">
        <v>128</v>
      </c>
      <c r="BY14" s="39" t="s">
        <v>120</v>
      </c>
      <c r="BZ14" t="s">
        <v>120</v>
      </c>
      <c r="CA14" t="s">
        <v>120</v>
      </c>
      <c r="CB14" t="s">
        <v>120</v>
      </c>
      <c r="CC14" t="s">
        <v>120</v>
      </c>
      <c r="CD14" t="s">
        <v>120</v>
      </c>
      <c r="CE14" t="s">
        <v>120</v>
      </c>
      <c r="CF14" t="s">
        <v>120</v>
      </c>
      <c r="CG14" t="s">
        <v>120</v>
      </c>
      <c r="CH14" s="4"/>
      <c r="CI14" t="s">
        <v>120</v>
      </c>
      <c r="CJ14" t="s">
        <v>120</v>
      </c>
      <c r="CK14" t="s">
        <v>120</v>
      </c>
      <c r="CL14" t="s">
        <v>120</v>
      </c>
      <c r="CM14" t="s">
        <v>120</v>
      </c>
      <c r="CN14" t="s">
        <v>120</v>
      </c>
      <c r="CO14" t="s">
        <v>120</v>
      </c>
      <c r="CP14" t="s">
        <v>120</v>
      </c>
      <c r="CQ14" t="s">
        <v>120</v>
      </c>
      <c r="CR14" t="s">
        <v>120</v>
      </c>
      <c r="CS14" t="s">
        <v>120</v>
      </c>
      <c r="CT14" t="s">
        <v>120</v>
      </c>
      <c r="CU14" t="s">
        <v>120</v>
      </c>
      <c r="CV14" t="s">
        <v>120</v>
      </c>
      <c r="CW14" t="s">
        <v>120</v>
      </c>
      <c r="CX14" t="s">
        <v>120</v>
      </c>
      <c r="CY14" t="s">
        <v>120</v>
      </c>
      <c r="CZ14" t="s">
        <v>120</v>
      </c>
      <c r="DA14" t="s">
        <v>120</v>
      </c>
      <c r="DB14" t="s">
        <v>120</v>
      </c>
      <c r="DC14" t="s">
        <v>120</v>
      </c>
      <c r="DD14" t="s">
        <v>128</v>
      </c>
      <c r="DF14" t="s">
        <v>120</v>
      </c>
      <c r="DG14" t="s">
        <v>120</v>
      </c>
      <c r="DH14" t="s">
        <v>120</v>
      </c>
      <c r="DI14" t="s">
        <v>120</v>
      </c>
      <c r="DJ14" t="s">
        <v>127</v>
      </c>
      <c r="DK14" t="s">
        <v>120</v>
      </c>
      <c r="DL14" t="s">
        <v>120</v>
      </c>
      <c r="DM14" t="s">
        <v>120</v>
      </c>
      <c r="DN14" t="s">
        <v>120</v>
      </c>
      <c r="DO14" t="s">
        <v>120</v>
      </c>
      <c r="DP14" t="s">
        <v>120</v>
      </c>
      <c r="DQ14" t="s">
        <v>120</v>
      </c>
      <c r="DR14" t="s">
        <v>120</v>
      </c>
      <c r="DS14" t="s">
        <v>120</v>
      </c>
      <c r="DT14" t="s">
        <v>120</v>
      </c>
      <c r="DU14" t="s">
        <v>120</v>
      </c>
      <c r="DV14" t="s">
        <v>120</v>
      </c>
      <c r="DZ14" t="s">
        <v>128</v>
      </c>
      <c r="EA14">
        <v>1</v>
      </c>
      <c r="EB14" t="s">
        <v>130</v>
      </c>
      <c r="EC14" t="s">
        <v>131</v>
      </c>
      <c r="ED14" t="s">
        <v>120</v>
      </c>
      <c r="EE14" t="s">
        <v>120</v>
      </c>
      <c r="EH14" t="s">
        <v>126</v>
      </c>
      <c r="EI14">
        <v>41959</v>
      </c>
      <c r="EJ14" t="s">
        <v>199</v>
      </c>
    </row>
    <row r="15" spans="1:154" x14ac:dyDescent="0.25">
      <c r="A15">
        <v>1781</v>
      </c>
      <c r="B15" t="s">
        <v>209</v>
      </c>
      <c r="C15">
        <v>60</v>
      </c>
      <c r="D15">
        <v>2015</v>
      </c>
      <c r="E15" t="s">
        <v>172</v>
      </c>
      <c r="F15" t="s">
        <v>121</v>
      </c>
      <c r="H15" s="7"/>
      <c r="I15" t="s">
        <v>121</v>
      </c>
      <c r="J15">
        <v>2</v>
      </c>
      <c r="K15">
        <v>1</v>
      </c>
      <c r="L15">
        <v>1</v>
      </c>
      <c r="M15">
        <v>0</v>
      </c>
      <c r="N15" s="4" t="s">
        <v>120</v>
      </c>
      <c r="O15">
        <v>1781</v>
      </c>
      <c r="P15" t="s">
        <v>210</v>
      </c>
      <c r="Q15">
        <v>60</v>
      </c>
      <c r="R15" t="s">
        <v>138</v>
      </c>
      <c r="S15" t="s">
        <v>123</v>
      </c>
      <c r="T15" s="7" t="s">
        <v>120</v>
      </c>
      <c r="U15" t="s">
        <v>127</v>
      </c>
      <c r="V15" t="s">
        <v>120</v>
      </c>
      <c r="Z15" t="s">
        <v>120</v>
      </c>
      <c r="AA15" t="s">
        <v>120</v>
      </c>
      <c r="AB15" t="s">
        <v>120</v>
      </c>
      <c r="AC15" t="s">
        <v>120</v>
      </c>
      <c r="AF15" t="s">
        <v>128</v>
      </c>
      <c r="AH15" t="s">
        <v>120</v>
      </c>
      <c r="AJ15" t="s">
        <v>120</v>
      </c>
      <c r="AK15" t="s">
        <v>120</v>
      </c>
      <c r="AL15" t="s">
        <v>120</v>
      </c>
      <c r="AM15" t="s">
        <v>120</v>
      </c>
      <c r="AP15" t="s">
        <v>120</v>
      </c>
      <c r="AQ15" t="s">
        <v>120</v>
      </c>
      <c r="AS15" t="s">
        <v>120</v>
      </c>
      <c r="AT15" t="s">
        <v>120</v>
      </c>
      <c r="AY15" t="s">
        <v>121</v>
      </c>
      <c r="BA15">
        <v>79300</v>
      </c>
      <c r="BE15" t="s">
        <v>127</v>
      </c>
      <c r="BF15" t="s">
        <v>127</v>
      </c>
      <c r="BG15" t="s">
        <v>128</v>
      </c>
      <c r="BH15" t="s">
        <v>120</v>
      </c>
      <c r="BI15" t="s">
        <v>120</v>
      </c>
      <c r="BJ15" t="s">
        <v>120</v>
      </c>
      <c r="BK15" t="s">
        <v>120</v>
      </c>
      <c r="BL15" t="s">
        <v>120</v>
      </c>
      <c r="BM15" t="s">
        <v>120</v>
      </c>
      <c r="BN15" t="s">
        <v>120</v>
      </c>
      <c r="BO15" s="4">
        <v>42202</v>
      </c>
      <c r="BP15" t="s">
        <v>211</v>
      </c>
      <c r="BQ15" s="4"/>
      <c r="BR15" t="s">
        <v>120</v>
      </c>
      <c r="BS15" t="s">
        <v>212</v>
      </c>
      <c r="BT15" t="s">
        <v>127</v>
      </c>
      <c r="BU15" t="s">
        <v>127</v>
      </c>
      <c r="BV15" t="s">
        <v>128</v>
      </c>
      <c r="BW15" t="s">
        <v>128</v>
      </c>
      <c r="BX15" t="s">
        <v>128</v>
      </c>
      <c r="BY15" s="39" t="s">
        <v>125</v>
      </c>
      <c r="BZ15" t="s">
        <v>128</v>
      </c>
      <c r="CA15" t="s">
        <v>175</v>
      </c>
      <c r="CB15" t="s">
        <v>128</v>
      </c>
      <c r="CC15" t="s">
        <v>128</v>
      </c>
      <c r="CD15" t="s">
        <v>128</v>
      </c>
      <c r="CE15" t="s">
        <v>213</v>
      </c>
      <c r="CF15" t="s">
        <v>127</v>
      </c>
      <c r="CG15" t="s">
        <v>127</v>
      </c>
      <c r="CH15" s="9">
        <v>42203</v>
      </c>
      <c r="CI15">
        <v>36.799999999999997</v>
      </c>
      <c r="CJ15" t="s">
        <v>129</v>
      </c>
      <c r="CK15" t="s">
        <v>127</v>
      </c>
      <c r="CL15" t="s">
        <v>127</v>
      </c>
      <c r="CM15">
        <v>50</v>
      </c>
      <c r="CN15" t="s">
        <v>157</v>
      </c>
      <c r="CO15" t="s">
        <v>158</v>
      </c>
      <c r="CP15" t="s">
        <v>165</v>
      </c>
      <c r="CQ15" t="s">
        <v>165</v>
      </c>
      <c r="CR15" t="s">
        <v>127</v>
      </c>
      <c r="CS15" t="s">
        <v>127</v>
      </c>
      <c r="CT15">
        <v>25</v>
      </c>
      <c r="CU15" t="s">
        <v>170</v>
      </c>
      <c r="CV15" t="s">
        <v>142</v>
      </c>
      <c r="CW15" t="s">
        <v>127</v>
      </c>
      <c r="CX15" t="s">
        <v>127</v>
      </c>
      <c r="CY15" t="s">
        <v>165</v>
      </c>
      <c r="CZ15" t="s">
        <v>128</v>
      </c>
      <c r="DA15" t="s">
        <v>120</v>
      </c>
      <c r="DB15" t="s">
        <v>127</v>
      </c>
      <c r="DC15" t="s">
        <v>120</v>
      </c>
      <c r="DD15" t="s">
        <v>127</v>
      </c>
      <c r="DF15" t="s">
        <v>128</v>
      </c>
      <c r="DG15" t="s">
        <v>120</v>
      </c>
      <c r="DH15" t="s">
        <v>120</v>
      </c>
      <c r="DI15" t="s">
        <v>120</v>
      </c>
      <c r="DJ15" t="s">
        <v>127</v>
      </c>
      <c r="DK15" t="s">
        <v>127</v>
      </c>
      <c r="DL15" t="s">
        <v>127</v>
      </c>
      <c r="DM15" t="s">
        <v>128</v>
      </c>
      <c r="DN15" t="s">
        <v>128</v>
      </c>
      <c r="DO15" t="s">
        <v>128</v>
      </c>
      <c r="DP15" t="s">
        <v>128</v>
      </c>
      <c r="DQ15" t="s">
        <v>127</v>
      </c>
      <c r="DR15" t="s">
        <v>128</v>
      </c>
      <c r="DS15" t="s">
        <v>128</v>
      </c>
      <c r="DT15" t="s">
        <v>128</v>
      </c>
      <c r="DU15" t="s">
        <v>128</v>
      </c>
      <c r="DV15" t="s">
        <v>128</v>
      </c>
      <c r="DZ15" t="s">
        <v>128</v>
      </c>
      <c r="EA15" t="s">
        <v>120</v>
      </c>
      <c r="EB15" t="s">
        <v>130</v>
      </c>
      <c r="EC15" t="s">
        <v>131</v>
      </c>
      <c r="ED15" t="s">
        <v>120</v>
      </c>
      <c r="EE15" t="s">
        <v>120</v>
      </c>
      <c r="EJ15" t="s">
        <v>120</v>
      </c>
    </row>
    <row r="16" spans="1:154" x14ac:dyDescent="0.25">
      <c r="A16">
        <v>1839</v>
      </c>
      <c r="B16" t="s">
        <v>215</v>
      </c>
      <c r="C16">
        <v>72</v>
      </c>
      <c r="D16">
        <v>2015</v>
      </c>
      <c r="E16" t="s">
        <v>172</v>
      </c>
      <c r="F16" t="s">
        <v>121</v>
      </c>
      <c r="H16" s="7"/>
      <c r="I16" t="s">
        <v>121</v>
      </c>
      <c r="J16" t="s">
        <v>120</v>
      </c>
      <c r="K16" t="s">
        <v>120</v>
      </c>
      <c r="L16" t="s">
        <v>120</v>
      </c>
      <c r="M16" t="s">
        <v>120</v>
      </c>
      <c r="N16" s="4" t="s">
        <v>120</v>
      </c>
      <c r="O16">
        <v>1839</v>
      </c>
      <c r="P16" t="s">
        <v>210</v>
      </c>
      <c r="Q16">
        <v>72</v>
      </c>
      <c r="R16" t="s">
        <v>138</v>
      </c>
      <c r="S16" t="s">
        <v>123</v>
      </c>
      <c r="T16" s="7" t="s">
        <v>120</v>
      </c>
      <c r="U16" t="s">
        <v>120</v>
      </c>
      <c r="V16" t="s">
        <v>120</v>
      </c>
      <c r="Z16" t="s">
        <v>120</v>
      </c>
      <c r="AA16" t="s">
        <v>120</v>
      </c>
      <c r="AB16" t="s">
        <v>120</v>
      </c>
      <c r="AC16" t="s">
        <v>120</v>
      </c>
      <c r="AF16" t="s">
        <v>120</v>
      </c>
      <c r="AH16" t="s">
        <v>120</v>
      </c>
      <c r="AJ16" t="s">
        <v>120</v>
      </c>
      <c r="AK16" t="s">
        <v>120</v>
      </c>
      <c r="AL16" t="s">
        <v>120</v>
      </c>
      <c r="AM16" t="s">
        <v>120</v>
      </c>
      <c r="AP16" t="s">
        <v>120</v>
      </c>
      <c r="AQ16" t="s">
        <v>120</v>
      </c>
      <c r="AS16" t="s">
        <v>120</v>
      </c>
      <c r="AT16" t="s">
        <v>120</v>
      </c>
      <c r="AY16" t="s">
        <v>121</v>
      </c>
      <c r="BA16">
        <v>79300</v>
      </c>
      <c r="BF16" t="s">
        <v>120</v>
      </c>
      <c r="BG16" t="s">
        <v>120</v>
      </c>
      <c r="BH16" t="s">
        <v>120</v>
      </c>
      <c r="BI16" t="s">
        <v>120</v>
      </c>
      <c r="BJ16" t="s">
        <v>120</v>
      </c>
      <c r="BK16" t="s">
        <v>120</v>
      </c>
      <c r="BL16" t="s">
        <v>120</v>
      </c>
      <c r="BM16" t="s">
        <v>120</v>
      </c>
      <c r="BN16" t="s">
        <v>120</v>
      </c>
      <c r="BO16" s="4">
        <v>42202</v>
      </c>
      <c r="BP16" t="s">
        <v>126</v>
      </c>
      <c r="BQ16" s="4">
        <v>42207</v>
      </c>
      <c r="BR16" t="s">
        <v>120</v>
      </c>
      <c r="BS16" t="s">
        <v>120</v>
      </c>
      <c r="BT16" t="s">
        <v>127</v>
      </c>
      <c r="BU16" t="s">
        <v>127</v>
      </c>
      <c r="BV16" t="s">
        <v>128</v>
      </c>
      <c r="BW16" t="s">
        <v>128</v>
      </c>
      <c r="BX16" t="s">
        <v>128</v>
      </c>
      <c r="BY16" s="39" t="s">
        <v>125</v>
      </c>
      <c r="BZ16" t="s">
        <v>128</v>
      </c>
      <c r="CA16" t="s">
        <v>175</v>
      </c>
      <c r="CB16" t="s">
        <v>128</v>
      </c>
      <c r="CC16" t="s">
        <v>120</v>
      </c>
      <c r="CD16" t="s">
        <v>120</v>
      </c>
      <c r="CE16" t="s">
        <v>120</v>
      </c>
      <c r="CF16" t="s">
        <v>127</v>
      </c>
      <c r="CG16" t="s">
        <v>120</v>
      </c>
      <c r="CH16" s="4"/>
      <c r="CI16">
        <v>36.799999999999997</v>
      </c>
      <c r="CJ16" t="s">
        <v>129</v>
      </c>
      <c r="CK16" t="s">
        <v>127</v>
      </c>
      <c r="CL16" t="s">
        <v>120</v>
      </c>
      <c r="CM16">
        <v>50</v>
      </c>
      <c r="CN16" t="s">
        <v>157</v>
      </c>
      <c r="CO16" t="s">
        <v>158</v>
      </c>
      <c r="CP16" t="s">
        <v>120</v>
      </c>
      <c r="CQ16" t="s">
        <v>120</v>
      </c>
      <c r="CR16" t="s">
        <v>127</v>
      </c>
      <c r="CS16" t="s">
        <v>120</v>
      </c>
      <c r="CT16">
        <v>25</v>
      </c>
      <c r="CU16" t="s">
        <v>170</v>
      </c>
      <c r="CV16" t="s">
        <v>142</v>
      </c>
      <c r="CW16" t="s">
        <v>127</v>
      </c>
      <c r="CX16" t="s">
        <v>120</v>
      </c>
      <c r="CY16" t="s">
        <v>120</v>
      </c>
      <c r="CZ16" t="s">
        <v>120</v>
      </c>
      <c r="DA16" t="s">
        <v>120</v>
      </c>
      <c r="DB16" t="s">
        <v>127</v>
      </c>
      <c r="DC16" t="s">
        <v>128</v>
      </c>
      <c r="DD16" t="s">
        <v>120</v>
      </c>
      <c r="DF16" t="s">
        <v>120</v>
      </c>
      <c r="DG16" t="s">
        <v>120</v>
      </c>
      <c r="DH16" t="s">
        <v>120</v>
      </c>
      <c r="DI16" t="s">
        <v>120</v>
      </c>
      <c r="DJ16" t="s">
        <v>127</v>
      </c>
      <c r="DK16" t="s">
        <v>127</v>
      </c>
      <c r="DL16" t="s">
        <v>120</v>
      </c>
      <c r="DM16" t="s">
        <v>120</v>
      </c>
      <c r="DN16" t="s">
        <v>128</v>
      </c>
      <c r="DO16" t="s">
        <v>127</v>
      </c>
      <c r="DP16" t="s">
        <v>128</v>
      </c>
      <c r="DQ16" t="s">
        <v>127</v>
      </c>
      <c r="DR16" t="s">
        <v>128</v>
      </c>
      <c r="DS16" t="s">
        <v>128</v>
      </c>
      <c r="DT16" t="s">
        <v>120</v>
      </c>
      <c r="DU16" t="s">
        <v>120</v>
      </c>
      <c r="DV16" t="s">
        <v>120</v>
      </c>
      <c r="DZ16" t="s">
        <v>120</v>
      </c>
      <c r="EA16">
        <v>5</v>
      </c>
      <c r="EB16" t="s">
        <v>130</v>
      </c>
      <c r="EC16" t="s">
        <v>131</v>
      </c>
      <c r="ED16" t="s">
        <v>120</v>
      </c>
      <c r="EE16" t="s">
        <v>120</v>
      </c>
      <c r="EH16" t="s">
        <v>126</v>
      </c>
      <c r="EI16">
        <v>42207</v>
      </c>
      <c r="EJ16" t="s">
        <v>120</v>
      </c>
    </row>
    <row r="17" spans="1:154" x14ac:dyDescent="0.25">
      <c r="A17">
        <v>2024</v>
      </c>
      <c r="B17" t="s">
        <v>219</v>
      </c>
      <c r="C17">
        <v>20</v>
      </c>
      <c r="D17">
        <v>2016</v>
      </c>
      <c r="E17" t="s">
        <v>119</v>
      </c>
      <c r="F17" t="s">
        <v>121</v>
      </c>
      <c r="G17">
        <v>86500</v>
      </c>
      <c r="H17" s="7" t="s">
        <v>220</v>
      </c>
      <c r="I17" t="s">
        <v>121</v>
      </c>
      <c r="J17">
        <v>7</v>
      </c>
      <c r="K17">
        <v>1</v>
      </c>
      <c r="L17">
        <v>6</v>
      </c>
      <c r="M17">
        <v>0</v>
      </c>
      <c r="N17" s="5">
        <v>42774</v>
      </c>
      <c r="O17">
        <v>2024</v>
      </c>
      <c r="P17" t="s">
        <v>221</v>
      </c>
      <c r="Q17">
        <v>20</v>
      </c>
      <c r="R17" t="s">
        <v>138</v>
      </c>
      <c r="S17" t="s">
        <v>123</v>
      </c>
      <c r="T17" s="7" t="s">
        <v>222</v>
      </c>
      <c r="U17" t="s">
        <v>127</v>
      </c>
      <c r="X17" t="s">
        <v>127</v>
      </c>
      <c r="Y17" t="s">
        <v>127</v>
      </c>
      <c r="Z17" t="s">
        <v>162</v>
      </c>
      <c r="AA17" t="s">
        <v>197</v>
      </c>
      <c r="AB17" t="s">
        <v>120</v>
      </c>
      <c r="AC17" t="s">
        <v>128</v>
      </c>
      <c r="AF17" t="s">
        <v>128</v>
      </c>
      <c r="AH17" t="s">
        <v>128</v>
      </c>
      <c r="AI17" t="s">
        <v>128</v>
      </c>
      <c r="AJ17" t="s">
        <v>127</v>
      </c>
      <c r="AK17" t="s">
        <v>127</v>
      </c>
      <c r="AL17" t="s">
        <v>128</v>
      </c>
      <c r="AM17" t="s">
        <v>120</v>
      </c>
      <c r="AP17" t="s">
        <v>120</v>
      </c>
      <c r="AQ17" t="s">
        <v>120</v>
      </c>
      <c r="AS17" t="s">
        <v>127</v>
      </c>
      <c r="AT17" t="s">
        <v>120</v>
      </c>
      <c r="AY17" t="s">
        <v>121</v>
      </c>
      <c r="AZ17" t="s">
        <v>223</v>
      </c>
      <c r="BA17">
        <v>86500</v>
      </c>
      <c r="BB17" t="s">
        <v>224</v>
      </c>
      <c r="BD17">
        <v>0.5</v>
      </c>
      <c r="BF17" t="s">
        <v>125</v>
      </c>
      <c r="BG17" t="s">
        <v>128</v>
      </c>
      <c r="BH17" t="s">
        <v>127</v>
      </c>
      <c r="BI17" t="s">
        <v>128</v>
      </c>
      <c r="BJ17" t="s">
        <v>120</v>
      </c>
      <c r="BK17" t="s">
        <v>128</v>
      </c>
      <c r="BL17" t="s">
        <v>128</v>
      </c>
      <c r="BM17" t="s">
        <v>120</v>
      </c>
      <c r="BN17" t="s">
        <v>141</v>
      </c>
      <c r="BO17" s="4">
        <v>42773</v>
      </c>
      <c r="BP17" t="s">
        <v>211</v>
      </c>
      <c r="BQ17" s="4"/>
      <c r="BR17" t="s">
        <v>120</v>
      </c>
      <c r="BS17" t="s">
        <v>120</v>
      </c>
      <c r="BT17" t="s">
        <v>127</v>
      </c>
      <c r="BU17" t="s">
        <v>127</v>
      </c>
      <c r="BV17" t="s">
        <v>128</v>
      </c>
      <c r="BW17" t="s">
        <v>128</v>
      </c>
      <c r="BX17" t="s">
        <v>128</v>
      </c>
      <c r="BY17" s="39" t="s">
        <v>125</v>
      </c>
      <c r="BZ17" t="s">
        <v>120</v>
      </c>
      <c r="CA17" t="s">
        <v>175</v>
      </c>
      <c r="CB17" t="s">
        <v>120</v>
      </c>
      <c r="CC17" t="s">
        <v>120</v>
      </c>
      <c r="CD17" t="s">
        <v>128</v>
      </c>
      <c r="CE17" t="s">
        <v>120</v>
      </c>
      <c r="CF17" t="s">
        <v>120</v>
      </c>
      <c r="CG17" t="s">
        <v>120</v>
      </c>
      <c r="CH17" s="4"/>
      <c r="CI17" t="s">
        <v>120</v>
      </c>
      <c r="CJ17" t="s">
        <v>120</v>
      </c>
      <c r="CK17" t="s">
        <v>120</v>
      </c>
      <c r="CL17" t="s">
        <v>120</v>
      </c>
      <c r="CM17" t="s">
        <v>120</v>
      </c>
      <c r="CN17" t="s">
        <v>120</v>
      </c>
      <c r="CO17" t="s">
        <v>120</v>
      </c>
      <c r="CP17" t="s">
        <v>120</v>
      </c>
      <c r="CQ17" t="s">
        <v>120</v>
      </c>
      <c r="CR17" t="s">
        <v>120</v>
      </c>
      <c r="CS17" t="s">
        <v>120</v>
      </c>
      <c r="CT17" t="s">
        <v>120</v>
      </c>
      <c r="CU17" t="s">
        <v>120</v>
      </c>
      <c r="CV17" t="s">
        <v>120</v>
      </c>
      <c r="CW17" t="s">
        <v>120</v>
      </c>
      <c r="CX17" t="s">
        <v>120</v>
      </c>
      <c r="CY17" t="s">
        <v>120</v>
      </c>
      <c r="CZ17" t="s">
        <v>120</v>
      </c>
      <c r="DA17" t="s">
        <v>120</v>
      </c>
      <c r="DB17" t="s">
        <v>120</v>
      </c>
      <c r="DC17" t="s">
        <v>120</v>
      </c>
      <c r="DD17" t="s">
        <v>128</v>
      </c>
      <c r="DF17" t="s">
        <v>120</v>
      </c>
      <c r="DG17" t="s">
        <v>120</v>
      </c>
      <c r="DH17" t="s">
        <v>120</v>
      </c>
      <c r="DI17" t="s">
        <v>120</v>
      </c>
      <c r="DJ17" t="s">
        <v>120</v>
      </c>
      <c r="DK17" t="s">
        <v>120</v>
      </c>
      <c r="DL17" t="s">
        <v>120</v>
      </c>
      <c r="DM17" t="s">
        <v>120</v>
      </c>
      <c r="DN17" t="s">
        <v>120</v>
      </c>
      <c r="DO17" t="s">
        <v>120</v>
      </c>
      <c r="DP17" t="s">
        <v>120</v>
      </c>
      <c r="DQ17" t="s">
        <v>120</v>
      </c>
      <c r="DR17" t="s">
        <v>120</v>
      </c>
      <c r="DS17" t="s">
        <v>120</v>
      </c>
      <c r="DT17" t="s">
        <v>120</v>
      </c>
      <c r="DU17" t="s">
        <v>120</v>
      </c>
      <c r="DV17" t="s">
        <v>120</v>
      </c>
      <c r="DZ17" t="s">
        <v>120</v>
      </c>
      <c r="EA17" t="s">
        <v>120</v>
      </c>
      <c r="EB17" t="s">
        <v>130</v>
      </c>
      <c r="ED17" t="s">
        <v>120</v>
      </c>
      <c r="EE17" t="s">
        <v>120</v>
      </c>
      <c r="EJ17" t="s">
        <v>120</v>
      </c>
    </row>
    <row r="18" spans="1:154" s="119" customFormat="1" x14ac:dyDescent="0.25">
      <c r="A18" s="119">
        <v>2144</v>
      </c>
      <c r="B18" s="119" t="s">
        <v>229</v>
      </c>
      <c r="C18" s="119">
        <v>148</v>
      </c>
      <c r="D18" s="119">
        <v>2016</v>
      </c>
      <c r="E18" s="119" t="s">
        <v>119</v>
      </c>
      <c r="F18" s="119" t="s">
        <v>121</v>
      </c>
      <c r="H18" s="120"/>
      <c r="I18" s="119" t="s">
        <v>121</v>
      </c>
      <c r="J18" s="119" t="s">
        <v>120</v>
      </c>
      <c r="K18" s="119" t="s">
        <v>120</v>
      </c>
      <c r="L18" s="119" t="s">
        <v>120</v>
      </c>
      <c r="M18" s="119" t="s">
        <v>120</v>
      </c>
      <c r="N18" s="4" t="s">
        <v>120</v>
      </c>
      <c r="O18" s="119">
        <v>2144</v>
      </c>
      <c r="P18" s="119" t="s">
        <v>231</v>
      </c>
      <c r="Q18" s="119">
        <v>148</v>
      </c>
      <c r="R18" s="119" t="s">
        <v>167</v>
      </c>
      <c r="S18" s="119" t="s">
        <v>123</v>
      </c>
      <c r="T18" s="120" t="s">
        <v>232</v>
      </c>
      <c r="U18" s="119" t="s">
        <v>120</v>
      </c>
      <c r="V18" s="119" t="s">
        <v>120</v>
      </c>
      <c r="Z18" s="119" t="s">
        <v>120</v>
      </c>
      <c r="AA18" s="119" t="s">
        <v>120</v>
      </c>
      <c r="AB18" s="119" t="s">
        <v>120</v>
      </c>
      <c r="AC18" s="119" t="s">
        <v>120</v>
      </c>
      <c r="AF18" s="119" t="s">
        <v>120</v>
      </c>
      <c r="AH18" s="119" t="s">
        <v>120</v>
      </c>
      <c r="AJ18" s="119" t="s">
        <v>127</v>
      </c>
      <c r="AK18" s="119" t="s">
        <v>120</v>
      </c>
      <c r="AL18" s="119" t="s">
        <v>127</v>
      </c>
      <c r="AM18" s="119" t="s">
        <v>127</v>
      </c>
      <c r="AO18" s="119" t="s">
        <v>127</v>
      </c>
      <c r="AP18" s="119" t="s">
        <v>128</v>
      </c>
      <c r="AS18" s="119" t="s">
        <v>120</v>
      </c>
      <c r="AT18" s="119" t="s">
        <v>127</v>
      </c>
      <c r="AY18" s="119" t="s">
        <v>121</v>
      </c>
      <c r="AZ18" s="119" t="s">
        <v>230</v>
      </c>
      <c r="BA18" s="119">
        <v>14110</v>
      </c>
      <c r="BB18" s="119" t="s">
        <v>233</v>
      </c>
      <c r="BE18" s="119" t="s">
        <v>127</v>
      </c>
      <c r="BF18" s="119" t="s">
        <v>127</v>
      </c>
      <c r="BG18" s="119" t="s">
        <v>120</v>
      </c>
      <c r="BH18" s="119" t="s">
        <v>128</v>
      </c>
      <c r="BI18" s="119" t="s">
        <v>128</v>
      </c>
      <c r="BJ18" s="119" t="s">
        <v>120</v>
      </c>
      <c r="BK18" s="119" t="s">
        <v>128</v>
      </c>
      <c r="BL18" s="119" t="s">
        <v>120</v>
      </c>
      <c r="BM18" s="119" t="s">
        <v>120</v>
      </c>
      <c r="BN18" s="119" t="s">
        <v>234</v>
      </c>
      <c r="BO18" s="4">
        <v>42766</v>
      </c>
      <c r="BP18" s="119" t="s">
        <v>120</v>
      </c>
      <c r="BQ18" s="4" t="s">
        <v>120</v>
      </c>
      <c r="BR18" s="119" t="s">
        <v>120</v>
      </c>
      <c r="BS18" s="119" t="s">
        <v>190</v>
      </c>
      <c r="BT18" s="119" t="s">
        <v>127</v>
      </c>
      <c r="BU18" s="119" t="s">
        <v>128</v>
      </c>
      <c r="BV18" s="119" t="s">
        <v>128</v>
      </c>
      <c r="BW18" s="119" t="s">
        <v>120</v>
      </c>
      <c r="BX18" s="119" t="s">
        <v>128</v>
      </c>
      <c r="BY18" s="46" t="s">
        <v>128</v>
      </c>
      <c r="BZ18" s="119" t="s">
        <v>127</v>
      </c>
      <c r="CA18" s="119" t="s">
        <v>120</v>
      </c>
      <c r="CB18" s="119" t="s">
        <v>128</v>
      </c>
      <c r="CC18" s="119" t="s">
        <v>120</v>
      </c>
      <c r="CD18" s="119" t="s">
        <v>128</v>
      </c>
      <c r="CE18" s="119" t="s">
        <v>235</v>
      </c>
      <c r="CF18" s="119" t="s">
        <v>127</v>
      </c>
      <c r="CG18" s="119" t="s">
        <v>120</v>
      </c>
      <c r="CH18" s="4"/>
      <c r="CI18" s="119" t="s">
        <v>120</v>
      </c>
      <c r="CJ18" s="119" t="s">
        <v>120</v>
      </c>
      <c r="CK18" s="119" t="s">
        <v>127</v>
      </c>
      <c r="CL18" s="119" t="s">
        <v>120</v>
      </c>
      <c r="CM18" s="119">
        <v>55</v>
      </c>
      <c r="CN18" s="119" t="s">
        <v>157</v>
      </c>
      <c r="CO18" s="119" t="s">
        <v>191</v>
      </c>
      <c r="CP18" s="119" t="s">
        <v>165</v>
      </c>
      <c r="CQ18" s="119" t="s">
        <v>165</v>
      </c>
      <c r="CR18" s="119" t="s">
        <v>120</v>
      </c>
      <c r="CS18" s="119" t="s">
        <v>120</v>
      </c>
      <c r="CT18" s="119" t="s">
        <v>120</v>
      </c>
      <c r="CU18" s="119" t="s">
        <v>120</v>
      </c>
      <c r="CV18" s="119" t="s">
        <v>120</v>
      </c>
      <c r="CW18" s="119" t="s">
        <v>127</v>
      </c>
      <c r="CX18" s="119" t="s">
        <v>120</v>
      </c>
      <c r="CY18" s="119" t="s">
        <v>165</v>
      </c>
      <c r="CZ18" s="119" t="s">
        <v>120</v>
      </c>
      <c r="DA18" s="119" t="s">
        <v>120</v>
      </c>
      <c r="DB18" s="119" t="s">
        <v>127</v>
      </c>
      <c r="DC18" s="119" t="s">
        <v>128</v>
      </c>
      <c r="DD18" s="119" t="s">
        <v>127</v>
      </c>
      <c r="DF18" s="119" t="s">
        <v>128</v>
      </c>
      <c r="DG18" s="119" t="s">
        <v>120</v>
      </c>
      <c r="DH18" s="119" t="s">
        <v>120</v>
      </c>
      <c r="DI18" s="119" t="s">
        <v>120</v>
      </c>
      <c r="DJ18" s="119" t="s">
        <v>127</v>
      </c>
      <c r="DK18" s="119" t="s">
        <v>127</v>
      </c>
      <c r="DL18" s="119" t="s">
        <v>120</v>
      </c>
      <c r="DM18" s="119" t="s">
        <v>120</v>
      </c>
      <c r="DN18" s="119" t="s">
        <v>120</v>
      </c>
      <c r="DO18" s="119" t="s">
        <v>120</v>
      </c>
      <c r="DP18" s="119" t="s">
        <v>127</v>
      </c>
      <c r="DQ18" s="119" t="s">
        <v>120</v>
      </c>
      <c r="DR18" s="119" t="s">
        <v>120</v>
      </c>
      <c r="DS18" s="119" t="s">
        <v>120</v>
      </c>
      <c r="DT18" s="119" t="s">
        <v>120</v>
      </c>
      <c r="DU18" s="119" t="s">
        <v>120</v>
      </c>
      <c r="DV18" s="119" t="s">
        <v>120</v>
      </c>
      <c r="DZ18" s="119" t="s">
        <v>120</v>
      </c>
      <c r="EA18" s="119" t="s">
        <v>120</v>
      </c>
      <c r="EB18" s="119" t="s">
        <v>506</v>
      </c>
      <c r="EC18" s="119" t="s">
        <v>131</v>
      </c>
      <c r="ED18" s="119" t="s">
        <v>120</v>
      </c>
      <c r="EE18" s="119" t="s">
        <v>405</v>
      </c>
      <c r="EJ18" s="119" t="s">
        <v>120</v>
      </c>
    </row>
    <row r="19" spans="1:154" s="119" customFormat="1" x14ac:dyDescent="0.25">
      <c r="A19" s="119">
        <v>2145</v>
      </c>
      <c r="B19" s="119" t="s">
        <v>236</v>
      </c>
      <c r="C19" s="119">
        <v>120</v>
      </c>
      <c r="D19" s="119">
        <v>2016</v>
      </c>
      <c r="E19" s="119" t="s">
        <v>119</v>
      </c>
      <c r="F19" s="119" t="s">
        <v>121</v>
      </c>
      <c r="H19" s="120"/>
      <c r="I19" s="119" t="s">
        <v>121</v>
      </c>
      <c r="J19" s="119">
        <v>3</v>
      </c>
      <c r="K19" s="119">
        <v>2</v>
      </c>
      <c r="L19" s="119">
        <v>1</v>
      </c>
      <c r="M19" s="119">
        <v>2</v>
      </c>
      <c r="N19" s="4">
        <v>42753</v>
      </c>
      <c r="O19" s="119">
        <v>2145</v>
      </c>
      <c r="P19" s="119" t="s">
        <v>237</v>
      </c>
      <c r="Q19" s="119">
        <v>120</v>
      </c>
      <c r="R19" s="119" t="s">
        <v>138</v>
      </c>
      <c r="S19" s="119" t="s">
        <v>123</v>
      </c>
      <c r="T19" s="120" t="s">
        <v>238</v>
      </c>
      <c r="U19" s="119" t="s">
        <v>127</v>
      </c>
      <c r="V19" s="119" t="s">
        <v>127</v>
      </c>
      <c r="W19" s="119" t="s">
        <v>127</v>
      </c>
      <c r="X19" s="119" t="s">
        <v>127</v>
      </c>
      <c r="Y19" s="119" t="s">
        <v>127</v>
      </c>
      <c r="Z19" s="119" t="s">
        <v>140</v>
      </c>
      <c r="AA19" s="119" t="s">
        <v>197</v>
      </c>
      <c r="AB19" s="119" t="s">
        <v>120</v>
      </c>
      <c r="AC19" s="119" t="s">
        <v>120</v>
      </c>
      <c r="AF19" s="119" t="s">
        <v>128</v>
      </c>
      <c r="AH19" s="119" t="s">
        <v>128</v>
      </c>
      <c r="AI19" s="119" t="s">
        <v>128</v>
      </c>
      <c r="AJ19" s="119" t="s">
        <v>128</v>
      </c>
      <c r="AK19" s="119" t="s">
        <v>127</v>
      </c>
      <c r="AL19" s="119" t="s">
        <v>120</v>
      </c>
      <c r="AM19" s="119" t="s">
        <v>120</v>
      </c>
      <c r="AP19" s="119" t="s">
        <v>120</v>
      </c>
      <c r="AQ19" s="119" t="s">
        <v>120</v>
      </c>
      <c r="AS19" s="119" t="s">
        <v>128</v>
      </c>
      <c r="AT19" s="119" t="s">
        <v>127</v>
      </c>
      <c r="AV19" s="119" t="s">
        <v>127</v>
      </c>
      <c r="AY19" s="119" t="s">
        <v>121</v>
      </c>
      <c r="AZ19" s="119" t="s">
        <v>230</v>
      </c>
      <c r="BA19" s="119">
        <v>14110</v>
      </c>
      <c r="BB19" s="119" t="s">
        <v>233</v>
      </c>
      <c r="BD19" s="119">
        <v>1</v>
      </c>
      <c r="BE19" s="119" t="s">
        <v>127</v>
      </c>
      <c r="BF19" s="119" t="s">
        <v>127</v>
      </c>
      <c r="BG19" s="119" t="s">
        <v>120</v>
      </c>
      <c r="BH19" s="119" t="s">
        <v>128</v>
      </c>
      <c r="BI19" s="119" t="s">
        <v>128</v>
      </c>
      <c r="BJ19" s="119" t="s">
        <v>120</v>
      </c>
      <c r="BK19" s="119" t="s">
        <v>128</v>
      </c>
      <c r="BL19" s="119" t="s">
        <v>120</v>
      </c>
      <c r="BM19" s="119" t="s">
        <v>120</v>
      </c>
      <c r="BN19" s="119" t="s">
        <v>234</v>
      </c>
      <c r="BO19" s="4">
        <v>42753</v>
      </c>
      <c r="BP19" s="119" t="s">
        <v>126</v>
      </c>
      <c r="BQ19" s="4" t="s">
        <v>120</v>
      </c>
      <c r="BR19" s="119" t="s">
        <v>120</v>
      </c>
      <c r="BS19" s="119" t="s">
        <v>190</v>
      </c>
      <c r="BT19" s="119" t="s">
        <v>127</v>
      </c>
      <c r="BU19" s="119" t="s">
        <v>127</v>
      </c>
      <c r="BV19" s="119" t="s">
        <v>127</v>
      </c>
      <c r="BW19" s="119" t="s">
        <v>127</v>
      </c>
      <c r="BX19" s="119" t="s">
        <v>128</v>
      </c>
      <c r="BY19" s="46" t="s">
        <v>128</v>
      </c>
      <c r="BZ19" s="119" t="s">
        <v>127</v>
      </c>
      <c r="CA19" s="119" t="s">
        <v>147</v>
      </c>
      <c r="CB19" s="119" t="s">
        <v>128</v>
      </c>
      <c r="CC19" s="119" t="s">
        <v>128</v>
      </c>
      <c r="CD19" s="119" t="s">
        <v>128</v>
      </c>
      <c r="CE19" s="119" t="s">
        <v>205</v>
      </c>
      <c r="CF19" s="119" t="s">
        <v>127</v>
      </c>
      <c r="CG19" s="119" t="s">
        <v>127</v>
      </c>
      <c r="CH19" s="9">
        <v>42753</v>
      </c>
      <c r="CI19" s="119">
        <v>36.6</v>
      </c>
      <c r="CJ19" s="119" t="s">
        <v>129</v>
      </c>
      <c r="CK19" s="119" t="s">
        <v>128</v>
      </c>
      <c r="CL19" s="119" t="s">
        <v>128</v>
      </c>
      <c r="CM19" s="119" t="s">
        <v>120</v>
      </c>
      <c r="CN19" s="119" t="s">
        <v>120</v>
      </c>
      <c r="CO19" s="119" t="s">
        <v>120</v>
      </c>
      <c r="CP19" s="119" t="s">
        <v>120</v>
      </c>
      <c r="CQ19" s="119" t="s">
        <v>120</v>
      </c>
      <c r="CR19" s="119" t="s">
        <v>128</v>
      </c>
      <c r="CS19" s="119" t="s">
        <v>128</v>
      </c>
      <c r="CT19" s="119" t="s">
        <v>120</v>
      </c>
      <c r="CU19" s="119" t="s">
        <v>120</v>
      </c>
      <c r="CV19" s="119" t="s">
        <v>120</v>
      </c>
      <c r="CW19" s="119" t="s">
        <v>128</v>
      </c>
      <c r="CX19" s="119" t="s">
        <v>134</v>
      </c>
      <c r="CY19" s="119" t="s">
        <v>120</v>
      </c>
      <c r="CZ19" s="119" t="s">
        <v>120</v>
      </c>
      <c r="DA19" s="119" t="s">
        <v>120</v>
      </c>
      <c r="DB19" s="119" t="s">
        <v>120</v>
      </c>
      <c r="DC19" s="119" t="s">
        <v>120</v>
      </c>
      <c r="DD19" s="119" t="s">
        <v>127</v>
      </c>
      <c r="DF19" s="119" t="s">
        <v>127</v>
      </c>
      <c r="DG19" s="121" t="s">
        <v>239</v>
      </c>
      <c r="DH19" s="119" t="s">
        <v>120</v>
      </c>
      <c r="DI19" s="119" t="s">
        <v>152</v>
      </c>
      <c r="DJ19" s="119" t="s">
        <v>127</v>
      </c>
      <c r="DK19" s="119" t="s">
        <v>120</v>
      </c>
      <c r="DL19" s="119" t="s">
        <v>120</v>
      </c>
      <c r="DM19" s="119" t="s">
        <v>120</v>
      </c>
      <c r="DN19" s="119" t="s">
        <v>120</v>
      </c>
      <c r="DO19" s="119" t="s">
        <v>120</v>
      </c>
      <c r="DP19" s="119" t="s">
        <v>120</v>
      </c>
      <c r="DQ19" s="119" t="s">
        <v>120</v>
      </c>
      <c r="DR19" s="119" t="s">
        <v>120</v>
      </c>
      <c r="DS19" s="119" t="s">
        <v>120</v>
      </c>
      <c r="DT19" s="119" t="s">
        <v>120</v>
      </c>
      <c r="DU19" s="119" t="s">
        <v>120</v>
      </c>
      <c r="DV19" s="119" t="s">
        <v>120</v>
      </c>
      <c r="DZ19" s="119" t="s">
        <v>128</v>
      </c>
      <c r="EA19" s="119" t="s">
        <v>120</v>
      </c>
      <c r="EB19" s="119" t="s">
        <v>506</v>
      </c>
      <c r="EC19" s="119" t="s">
        <v>131</v>
      </c>
      <c r="ED19" s="119" t="s">
        <v>120</v>
      </c>
      <c r="EE19" s="119" t="s">
        <v>405</v>
      </c>
      <c r="EH19" s="119" t="s">
        <v>126</v>
      </c>
      <c r="EI19" s="119" t="s">
        <v>120</v>
      </c>
      <c r="EJ19" s="119" t="s">
        <v>120</v>
      </c>
    </row>
    <row r="20" spans="1:154" x14ac:dyDescent="0.25">
      <c r="A20">
        <v>2146</v>
      </c>
      <c r="B20" t="s">
        <v>240</v>
      </c>
      <c r="C20" t="s">
        <v>120</v>
      </c>
      <c r="D20">
        <v>2016</v>
      </c>
      <c r="E20" t="s">
        <v>119</v>
      </c>
      <c r="F20" t="s">
        <v>133</v>
      </c>
      <c r="G20">
        <v>7760</v>
      </c>
      <c r="H20" s="7" t="s">
        <v>242</v>
      </c>
      <c r="I20" t="s">
        <v>133</v>
      </c>
      <c r="J20">
        <v>29</v>
      </c>
      <c r="K20" t="s">
        <v>120</v>
      </c>
      <c r="L20" t="s">
        <v>120</v>
      </c>
      <c r="M20" t="s">
        <v>120</v>
      </c>
      <c r="N20" s="5" t="s">
        <v>120</v>
      </c>
      <c r="O20">
        <v>2146</v>
      </c>
      <c r="P20" t="s">
        <v>243</v>
      </c>
      <c r="Q20" t="s">
        <v>120</v>
      </c>
      <c r="R20" t="s">
        <v>138</v>
      </c>
      <c r="S20" t="s">
        <v>123</v>
      </c>
      <c r="T20" s="7" t="s">
        <v>120</v>
      </c>
      <c r="U20" t="s">
        <v>127</v>
      </c>
      <c r="V20" t="s">
        <v>127</v>
      </c>
      <c r="W20" t="s">
        <v>127</v>
      </c>
      <c r="X20" t="s">
        <v>127</v>
      </c>
      <c r="Y20" t="s">
        <v>127</v>
      </c>
      <c r="Z20" t="s">
        <v>140</v>
      </c>
      <c r="AA20" t="s">
        <v>197</v>
      </c>
      <c r="AB20" t="s">
        <v>120</v>
      </c>
      <c r="AC20" t="s">
        <v>128</v>
      </c>
      <c r="AF20" t="s">
        <v>128</v>
      </c>
      <c r="AH20" t="s">
        <v>128</v>
      </c>
      <c r="AI20" t="s">
        <v>128</v>
      </c>
      <c r="AJ20" t="s">
        <v>128</v>
      </c>
      <c r="AK20" t="s">
        <v>128</v>
      </c>
      <c r="AL20" t="s">
        <v>127</v>
      </c>
      <c r="AM20" t="s">
        <v>127</v>
      </c>
      <c r="AP20" t="s">
        <v>128</v>
      </c>
      <c r="AS20" t="s">
        <v>127</v>
      </c>
      <c r="AT20" t="s">
        <v>127</v>
      </c>
      <c r="AY20" t="s">
        <v>133</v>
      </c>
      <c r="AZ20" t="s">
        <v>241</v>
      </c>
      <c r="BA20">
        <v>7760</v>
      </c>
      <c r="BB20" t="s">
        <v>242</v>
      </c>
      <c r="BD20">
        <v>3.5</v>
      </c>
      <c r="BE20" t="s">
        <v>127</v>
      </c>
      <c r="BF20" t="s">
        <v>127</v>
      </c>
      <c r="BG20" t="s">
        <v>127</v>
      </c>
      <c r="BH20" t="s">
        <v>128</v>
      </c>
      <c r="BI20" t="s">
        <v>127</v>
      </c>
      <c r="BJ20" t="s">
        <v>125</v>
      </c>
      <c r="BK20" t="s">
        <v>128</v>
      </c>
      <c r="BL20" t="s">
        <v>128</v>
      </c>
      <c r="BM20" t="s">
        <v>120</v>
      </c>
      <c r="BN20" t="s">
        <v>120</v>
      </c>
      <c r="BO20" s="4">
        <v>42752</v>
      </c>
      <c r="BP20" t="s">
        <v>211</v>
      </c>
      <c r="BQ20" s="4"/>
      <c r="BR20" t="s">
        <v>120</v>
      </c>
      <c r="BS20" t="s">
        <v>120</v>
      </c>
      <c r="BT20" t="s">
        <v>127</v>
      </c>
      <c r="BU20" t="s">
        <v>127</v>
      </c>
      <c r="BV20" t="s">
        <v>128</v>
      </c>
      <c r="BW20" t="s">
        <v>128</v>
      </c>
      <c r="BX20" t="s">
        <v>127</v>
      </c>
      <c r="BY20" s="39" t="s">
        <v>128</v>
      </c>
      <c r="BZ20" t="s">
        <v>128</v>
      </c>
      <c r="CA20" t="s">
        <v>175</v>
      </c>
      <c r="CB20" t="s">
        <v>120</v>
      </c>
      <c r="CC20" t="s">
        <v>120</v>
      </c>
      <c r="CD20" t="s">
        <v>128</v>
      </c>
      <c r="CE20" t="s">
        <v>120</v>
      </c>
      <c r="CF20" t="s">
        <v>120</v>
      </c>
      <c r="CG20" t="s">
        <v>120</v>
      </c>
      <c r="CH20" s="9"/>
      <c r="CI20" t="s">
        <v>120</v>
      </c>
      <c r="CJ20" t="s">
        <v>120</v>
      </c>
      <c r="CK20" t="s">
        <v>120</v>
      </c>
      <c r="CL20" t="s">
        <v>120</v>
      </c>
      <c r="CM20" t="s">
        <v>120</v>
      </c>
      <c r="CN20" t="s">
        <v>120</v>
      </c>
      <c r="CO20" t="s">
        <v>120</v>
      </c>
      <c r="CP20" t="s">
        <v>120</v>
      </c>
      <c r="CQ20" t="s">
        <v>120</v>
      </c>
      <c r="CR20" t="s">
        <v>120</v>
      </c>
      <c r="CS20" t="s">
        <v>120</v>
      </c>
      <c r="CT20" t="s">
        <v>120</v>
      </c>
      <c r="CU20" t="s">
        <v>120</v>
      </c>
      <c r="CV20" t="s">
        <v>120</v>
      </c>
      <c r="CW20" t="s">
        <v>120</v>
      </c>
      <c r="CX20" t="s">
        <v>120</v>
      </c>
      <c r="CY20" t="s">
        <v>120</v>
      </c>
      <c r="CZ20" t="s">
        <v>120</v>
      </c>
      <c r="DA20" t="s">
        <v>120</v>
      </c>
      <c r="DB20" t="s">
        <v>120</v>
      </c>
      <c r="DC20" t="s">
        <v>120</v>
      </c>
      <c r="DD20" t="s">
        <v>127</v>
      </c>
      <c r="DF20" t="s">
        <v>128</v>
      </c>
      <c r="DG20" t="s">
        <v>120</v>
      </c>
      <c r="DH20" t="s">
        <v>120</v>
      </c>
      <c r="DI20" t="s">
        <v>120</v>
      </c>
      <c r="DJ20" t="s">
        <v>127</v>
      </c>
      <c r="DK20" t="s">
        <v>120</v>
      </c>
      <c r="DL20" t="s">
        <v>120</v>
      </c>
      <c r="DM20" t="s">
        <v>120</v>
      </c>
      <c r="DN20" t="s">
        <v>120</v>
      </c>
      <c r="DO20" t="s">
        <v>120</v>
      </c>
      <c r="DP20" t="s">
        <v>120</v>
      </c>
      <c r="DQ20" t="s">
        <v>120</v>
      </c>
      <c r="DR20" t="s">
        <v>120</v>
      </c>
      <c r="DS20" t="s">
        <v>120</v>
      </c>
      <c r="DT20" t="s">
        <v>120</v>
      </c>
      <c r="DU20" t="s">
        <v>120</v>
      </c>
      <c r="DV20" t="s">
        <v>120</v>
      </c>
      <c r="DZ20" t="s">
        <v>120</v>
      </c>
      <c r="EA20" t="s">
        <v>120</v>
      </c>
      <c r="EB20" t="s">
        <v>130</v>
      </c>
      <c r="EC20" t="s">
        <v>131</v>
      </c>
      <c r="ED20" t="s">
        <v>120</v>
      </c>
      <c r="EE20" t="s">
        <v>120</v>
      </c>
      <c r="EJ20" t="s">
        <v>120</v>
      </c>
    </row>
    <row r="21" spans="1:154" x14ac:dyDescent="0.25">
      <c r="A21">
        <v>2152</v>
      </c>
      <c r="B21" t="s">
        <v>244</v>
      </c>
      <c r="C21">
        <v>336</v>
      </c>
      <c r="D21">
        <v>2016</v>
      </c>
      <c r="E21" t="s">
        <v>119</v>
      </c>
      <c r="F21" t="s">
        <v>121</v>
      </c>
      <c r="G21">
        <v>37380</v>
      </c>
      <c r="H21" s="7" t="s">
        <v>245</v>
      </c>
      <c r="I21" t="s">
        <v>121</v>
      </c>
      <c r="J21">
        <v>4</v>
      </c>
      <c r="K21">
        <v>1</v>
      </c>
      <c r="L21">
        <v>3</v>
      </c>
      <c r="M21">
        <v>1</v>
      </c>
      <c r="N21" s="4">
        <v>42757</v>
      </c>
      <c r="O21">
        <v>2152</v>
      </c>
      <c r="P21" t="s">
        <v>246</v>
      </c>
      <c r="Q21">
        <v>336</v>
      </c>
      <c r="R21" t="s">
        <v>122</v>
      </c>
      <c r="S21" t="s">
        <v>123</v>
      </c>
      <c r="T21" s="7" t="s">
        <v>120</v>
      </c>
      <c r="U21" t="s">
        <v>127</v>
      </c>
      <c r="V21" t="s">
        <v>127</v>
      </c>
      <c r="W21" t="s">
        <v>127</v>
      </c>
      <c r="X21" t="s">
        <v>127</v>
      </c>
      <c r="Y21" t="s">
        <v>127</v>
      </c>
      <c r="Z21" t="s">
        <v>140</v>
      </c>
      <c r="AA21" t="s">
        <v>197</v>
      </c>
      <c r="AB21" t="s">
        <v>120</v>
      </c>
      <c r="AC21" t="s">
        <v>128</v>
      </c>
      <c r="AF21" t="s">
        <v>127</v>
      </c>
      <c r="AG21" s="7" t="s">
        <v>247</v>
      </c>
      <c r="AH21" t="s">
        <v>128</v>
      </c>
      <c r="AI21" t="s">
        <v>128</v>
      </c>
      <c r="AJ21" t="s">
        <v>127</v>
      </c>
      <c r="AK21" t="s">
        <v>127</v>
      </c>
      <c r="AL21" t="s">
        <v>127</v>
      </c>
      <c r="AM21" t="s">
        <v>127</v>
      </c>
      <c r="AP21" t="s">
        <v>127</v>
      </c>
      <c r="AQ21" t="s">
        <v>163</v>
      </c>
      <c r="AS21" t="s">
        <v>127</v>
      </c>
      <c r="AT21" t="s">
        <v>127</v>
      </c>
      <c r="AY21" t="s">
        <v>121</v>
      </c>
      <c r="AZ21" t="s">
        <v>248</v>
      </c>
      <c r="BA21">
        <v>37380</v>
      </c>
      <c r="BB21" t="s">
        <v>245</v>
      </c>
      <c r="BD21">
        <v>1</v>
      </c>
      <c r="BF21" t="s">
        <v>125</v>
      </c>
      <c r="BG21" t="s">
        <v>125</v>
      </c>
      <c r="BH21" t="s">
        <v>128</v>
      </c>
      <c r="BI21" t="s">
        <v>128</v>
      </c>
      <c r="BJ21" t="s">
        <v>120</v>
      </c>
      <c r="BK21" t="s">
        <v>128</v>
      </c>
      <c r="BL21" t="s">
        <v>128</v>
      </c>
      <c r="BM21" t="s">
        <v>120</v>
      </c>
      <c r="BN21" t="s">
        <v>234</v>
      </c>
      <c r="BO21" s="4">
        <v>42755</v>
      </c>
      <c r="BP21" t="s">
        <v>126</v>
      </c>
      <c r="BQ21" s="4" t="s">
        <v>120</v>
      </c>
      <c r="BR21" t="s">
        <v>120</v>
      </c>
      <c r="BS21" t="s">
        <v>120</v>
      </c>
      <c r="BT21" t="s">
        <v>127</v>
      </c>
      <c r="BU21" t="s">
        <v>128</v>
      </c>
      <c r="BV21" t="s">
        <v>127</v>
      </c>
      <c r="BW21" t="s">
        <v>128</v>
      </c>
      <c r="BX21" t="s">
        <v>128</v>
      </c>
      <c r="BY21" s="39" t="s">
        <v>125</v>
      </c>
      <c r="BZ21" t="s">
        <v>128</v>
      </c>
      <c r="CA21" t="s">
        <v>175</v>
      </c>
      <c r="CB21" t="s">
        <v>120</v>
      </c>
      <c r="CC21" t="s">
        <v>120</v>
      </c>
      <c r="CD21" t="s">
        <v>128</v>
      </c>
      <c r="CE21" t="s">
        <v>213</v>
      </c>
      <c r="CF21" t="s">
        <v>120</v>
      </c>
      <c r="CG21" t="s">
        <v>120</v>
      </c>
      <c r="CH21" s="9"/>
      <c r="CI21" t="s">
        <v>120</v>
      </c>
      <c r="CJ21" t="s">
        <v>120</v>
      </c>
      <c r="CK21" t="s">
        <v>120</v>
      </c>
      <c r="CL21" t="s">
        <v>120</v>
      </c>
      <c r="CM21" t="s">
        <v>120</v>
      </c>
      <c r="CN21" t="s">
        <v>120</v>
      </c>
      <c r="CO21" t="s">
        <v>120</v>
      </c>
      <c r="CP21" t="s">
        <v>120</v>
      </c>
      <c r="CQ21" t="s">
        <v>120</v>
      </c>
      <c r="CR21" t="s">
        <v>120</v>
      </c>
      <c r="CS21" t="s">
        <v>120</v>
      </c>
      <c r="CT21" t="s">
        <v>120</v>
      </c>
      <c r="CU21" t="s">
        <v>120</v>
      </c>
      <c r="CV21" t="s">
        <v>120</v>
      </c>
      <c r="CW21" t="s">
        <v>120</v>
      </c>
      <c r="CX21" t="s">
        <v>120</v>
      </c>
      <c r="CY21" t="s">
        <v>120</v>
      </c>
      <c r="CZ21" t="s">
        <v>120</v>
      </c>
      <c r="DA21" t="s">
        <v>120</v>
      </c>
      <c r="DB21" t="s">
        <v>120</v>
      </c>
      <c r="DC21" t="s">
        <v>120</v>
      </c>
      <c r="DD21" t="s">
        <v>127</v>
      </c>
      <c r="DF21" t="s">
        <v>128</v>
      </c>
      <c r="DG21" t="s">
        <v>120</v>
      </c>
      <c r="DH21" t="s">
        <v>120</v>
      </c>
      <c r="DI21" t="s">
        <v>120</v>
      </c>
      <c r="DJ21" t="s">
        <v>127</v>
      </c>
      <c r="DK21" t="s">
        <v>120</v>
      </c>
      <c r="DL21" t="s">
        <v>120</v>
      </c>
      <c r="DM21" t="s">
        <v>120</v>
      </c>
      <c r="DN21" t="s">
        <v>120</v>
      </c>
      <c r="DO21" t="s">
        <v>120</v>
      </c>
      <c r="DP21" t="s">
        <v>120</v>
      </c>
      <c r="DQ21" t="s">
        <v>120</v>
      </c>
      <c r="DR21" t="s">
        <v>120</v>
      </c>
      <c r="DS21" t="s">
        <v>120</v>
      </c>
      <c r="DT21" t="s">
        <v>120</v>
      </c>
      <c r="DU21" t="s">
        <v>120</v>
      </c>
      <c r="DV21" t="s">
        <v>120</v>
      </c>
      <c r="DZ21" t="s">
        <v>128</v>
      </c>
      <c r="EA21" t="s">
        <v>120</v>
      </c>
      <c r="EB21" t="s">
        <v>130</v>
      </c>
      <c r="EC21" t="s">
        <v>131</v>
      </c>
      <c r="ED21" t="s">
        <v>120</v>
      </c>
      <c r="EE21" t="s">
        <v>120</v>
      </c>
      <c r="EH21" t="s">
        <v>126</v>
      </c>
      <c r="EI21" t="s">
        <v>120</v>
      </c>
      <c r="EJ21" t="s">
        <v>120</v>
      </c>
    </row>
    <row r="22" spans="1:154" x14ac:dyDescent="0.25">
      <c r="A22">
        <v>2163</v>
      </c>
      <c r="B22" t="s">
        <v>249</v>
      </c>
      <c r="C22">
        <v>108</v>
      </c>
      <c r="D22">
        <v>2016</v>
      </c>
      <c r="E22" t="s">
        <v>119</v>
      </c>
      <c r="F22" t="s">
        <v>121</v>
      </c>
      <c r="G22">
        <v>39290</v>
      </c>
      <c r="H22" s="7" t="s">
        <v>250</v>
      </c>
      <c r="I22" t="s">
        <v>121</v>
      </c>
      <c r="J22" t="s">
        <v>120</v>
      </c>
      <c r="K22" t="s">
        <v>120</v>
      </c>
      <c r="L22" t="s">
        <v>120</v>
      </c>
      <c r="M22" t="s">
        <v>120</v>
      </c>
      <c r="N22" s="5" t="s">
        <v>120</v>
      </c>
      <c r="O22">
        <v>2163</v>
      </c>
      <c r="P22" t="s">
        <v>251</v>
      </c>
      <c r="Q22">
        <v>108</v>
      </c>
      <c r="R22" t="s">
        <v>138</v>
      </c>
      <c r="S22" t="s">
        <v>123</v>
      </c>
      <c r="T22" s="7" t="s">
        <v>238</v>
      </c>
      <c r="U22" t="s">
        <v>120</v>
      </c>
      <c r="V22" t="s">
        <v>120</v>
      </c>
      <c r="Z22" t="s">
        <v>120</v>
      </c>
      <c r="AA22" t="s">
        <v>120</v>
      </c>
      <c r="AB22" t="s">
        <v>120</v>
      </c>
      <c r="AC22" t="s">
        <v>120</v>
      </c>
      <c r="AF22" t="s">
        <v>120</v>
      </c>
      <c r="AH22" t="s">
        <v>120</v>
      </c>
      <c r="AJ22" t="s">
        <v>128</v>
      </c>
      <c r="AK22" t="s">
        <v>120</v>
      </c>
      <c r="AL22" t="s">
        <v>120</v>
      </c>
      <c r="AM22" t="s">
        <v>120</v>
      </c>
      <c r="AP22" t="s">
        <v>120</v>
      </c>
      <c r="AQ22" t="s">
        <v>120</v>
      </c>
      <c r="AS22" t="s">
        <v>120</v>
      </c>
      <c r="AT22" t="s">
        <v>120</v>
      </c>
      <c r="AY22" t="s">
        <v>121</v>
      </c>
      <c r="BA22">
        <v>50720</v>
      </c>
      <c r="BB22" t="s">
        <v>252</v>
      </c>
      <c r="BF22" t="s">
        <v>125</v>
      </c>
      <c r="BG22" t="s">
        <v>125</v>
      </c>
      <c r="BH22" t="s">
        <v>120</v>
      </c>
      <c r="BI22" t="s">
        <v>120</v>
      </c>
      <c r="BJ22" t="s">
        <v>120</v>
      </c>
      <c r="BK22" t="s">
        <v>120</v>
      </c>
      <c r="BL22" t="s">
        <v>120</v>
      </c>
      <c r="BM22" t="s">
        <v>120</v>
      </c>
      <c r="BN22" t="s">
        <v>156</v>
      </c>
      <c r="BO22" s="4">
        <v>42782</v>
      </c>
      <c r="BP22" t="s">
        <v>120</v>
      </c>
      <c r="BQ22" s="4" t="s">
        <v>120</v>
      </c>
      <c r="BR22" t="s">
        <v>120</v>
      </c>
      <c r="BS22" t="s">
        <v>142</v>
      </c>
      <c r="BT22" t="s">
        <v>120</v>
      </c>
      <c r="BU22" t="s">
        <v>120</v>
      </c>
      <c r="BV22" t="s">
        <v>120</v>
      </c>
      <c r="BW22" t="s">
        <v>120</v>
      </c>
      <c r="BX22" t="s">
        <v>120</v>
      </c>
      <c r="BY22" s="39" t="s">
        <v>120</v>
      </c>
      <c r="BZ22" t="s">
        <v>120</v>
      </c>
      <c r="CA22" t="s">
        <v>120</v>
      </c>
      <c r="CB22" t="s">
        <v>120</v>
      </c>
      <c r="CC22" t="s">
        <v>120</v>
      </c>
      <c r="CD22" t="s">
        <v>120</v>
      </c>
      <c r="CE22" t="s">
        <v>213</v>
      </c>
      <c r="CF22" t="s">
        <v>127</v>
      </c>
      <c r="CG22" t="s">
        <v>120</v>
      </c>
      <c r="CH22" s="4"/>
      <c r="CI22">
        <v>35</v>
      </c>
      <c r="CJ22" t="s">
        <v>129</v>
      </c>
      <c r="CK22" t="s">
        <v>127</v>
      </c>
      <c r="CL22" t="s">
        <v>120</v>
      </c>
      <c r="CM22">
        <v>60</v>
      </c>
      <c r="CN22" t="s">
        <v>157</v>
      </c>
      <c r="CO22" t="s">
        <v>191</v>
      </c>
      <c r="CP22" t="s">
        <v>253</v>
      </c>
      <c r="CR22" t="s">
        <v>127</v>
      </c>
      <c r="CS22" t="s">
        <v>120</v>
      </c>
      <c r="CT22">
        <v>40</v>
      </c>
      <c r="CU22" t="s">
        <v>170</v>
      </c>
      <c r="CV22" t="s">
        <v>125</v>
      </c>
      <c r="CW22" t="s">
        <v>127</v>
      </c>
      <c r="CX22" t="s">
        <v>120</v>
      </c>
      <c r="CY22" t="s">
        <v>206</v>
      </c>
      <c r="CZ22" t="s">
        <v>120</v>
      </c>
      <c r="DA22" t="s">
        <v>120</v>
      </c>
      <c r="DB22" t="s">
        <v>120</v>
      </c>
      <c r="DC22" t="s">
        <v>120</v>
      </c>
      <c r="DD22" t="s">
        <v>120</v>
      </c>
      <c r="DF22" t="s">
        <v>120</v>
      </c>
      <c r="DG22" t="s">
        <v>120</v>
      </c>
      <c r="DH22" t="s">
        <v>120</v>
      </c>
      <c r="DI22" t="s">
        <v>120</v>
      </c>
      <c r="DJ22" t="s">
        <v>120</v>
      </c>
      <c r="DK22" t="s">
        <v>120</v>
      </c>
      <c r="DL22" t="s">
        <v>120</v>
      </c>
      <c r="DM22" t="s">
        <v>120</v>
      </c>
      <c r="DN22" t="s">
        <v>120</v>
      </c>
      <c r="DO22" t="s">
        <v>120</v>
      </c>
      <c r="DP22" t="s">
        <v>120</v>
      </c>
      <c r="DQ22" t="s">
        <v>120</v>
      </c>
      <c r="DR22" t="s">
        <v>120</v>
      </c>
      <c r="DS22" t="s">
        <v>120</v>
      </c>
      <c r="DT22" t="s">
        <v>120</v>
      </c>
      <c r="DU22" t="s">
        <v>120</v>
      </c>
      <c r="DV22" t="s">
        <v>120</v>
      </c>
      <c r="DZ22" t="s">
        <v>120</v>
      </c>
      <c r="EA22" t="s">
        <v>120</v>
      </c>
      <c r="EB22" t="s">
        <v>130</v>
      </c>
      <c r="EC22" t="s">
        <v>131</v>
      </c>
      <c r="ED22" t="s">
        <v>120</v>
      </c>
      <c r="EE22" t="s">
        <v>120</v>
      </c>
      <c r="EJ22" t="s">
        <v>120</v>
      </c>
    </row>
    <row r="23" spans="1:154" x14ac:dyDescent="0.25">
      <c r="A23">
        <v>2529</v>
      </c>
      <c r="B23" t="s">
        <v>254</v>
      </c>
      <c r="C23">
        <v>120</v>
      </c>
      <c r="D23">
        <v>2018</v>
      </c>
      <c r="E23" t="s">
        <v>119</v>
      </c>
      <c r="F23" t="s">
        <v>121</v>
      </c>
      <c r="G23">
        <v>14270</v>
      </c>
      <c r="H23" s="7" t="s">
        <v>255</v>
      </c>
      <c r="I23" t="s">
        <v>121</v>
      </c>
      <c r="J23">
        <v>4</v>
      </c>
      <c r="K23">
        <v>1</v>
      </c>
      <c r="L23">
        <v>3</v>
      </c>
      <c r="M23">
        <v>0</v>
      </c>
      <c r="N23" s="3">
        <v>43378</v>
      </c>
      <c r="O23">
        <v>2529</v>
      </c>
      <c r="P23" t="s">
        <v>256</v>
      </c>
      <c r="Q23">
        <v>120</v>
      </c>
      <c r="R23" t="s">
        <v>138</v>
      </c>
      <c r="S23" t="s">
        <v>123</v>
      </c>
      <c r="T23" s="7" t="s">
        <v>123</v>
      </c>
      <c r="U23" t="s">
        <v>127</v>
      </c>
      <c r="W23" t="s">
        <v>127</v>
      </c>
      <c r="X23" t="s">
        <v>127</v>
      </c>
      <c r="Z23" t="s">
        <v>140</v>
      </c>
      <c r="AA23" t="s">
        <v>197</v>
      </c>
      <c r="AC23" t="s">
        <v>128</v>
      </c>
      <c r="AF23" t="s">
        <v>128</v>
      </c>
      <c r="AH23" t="s">
        <v>128</v>
      </c>
      <c r="AI23" t="s">
        <v>128</v>
      </c>
      <c r="AJ23" t="s">
        <v>127</v>
      </c>
      <c r="AK23" t="s">
        <v>127</v>
      </c>
      <c r="AL23" t="s">
        <v>128</v>
      </c>
      <c r="AS23" t="s">
        <v>128</v>
      </c>
      <c r="AU23" t="s">
        <v>127</v>
      </c>
      <c r="AW23" t="s">
        <v>127</v>
      </c>
      <c r="AY23" t="s">
        <v>121</v>
      </c>
      <c r="AZ23" t="s">
        <v>257</v>
      </c>
      <c r="BA23">
        <v>14270</v>
      </c>
      <c r="BB23" t="s">
        <v>255</v>
      </c>
      <c r="BD23">
        <v>2</v>
      </c>
      <c r="BE23" t="s">
        <v>127</v>
      </c>
      <c r="BF23" t="s">
        <v>127</v>
      </c>
      <c r="BH23" t="s">
        <v>127</v>
      </c>
      <c r="BK23" t="s">
        <v>128</v>
      </c>
      <c r="BL23" t="s">
        <v>127</v>
      </c>
      <c r="BM23" t="s">
        <v>128</v>
      </c>
      <c r="BN23" t="s">
        <v>141</v>
      </c>
      <c r="BO23" s="3">
        <v>43374</v>
      </c>
      <c r="BP23" t="s">
        <v>211</v>
      </c>
      <c r="BQ23" s="8"/>
      <c r="BT23" t="s">
        <v>127</v>
      </c>
      <c r="BU23" t="s">
        <v>127</v>
      </c>
      <c r="BV23" t="s">
        <v>127</v>
      </c>
      <c r="BW23" t="s">
        <v>127</v>
      </c>
      <c r="BX23" t="s">
        <v>128</v>
      </c>
      <c r="BY23" s="39" t="s">
        <v>125</v>
      </c>
      <c r="BZ23" t="s">
        <v>128</v>
      </c>
      <c r="CA23" t="s">
        <v>175</v>
      </c>
      <c r="CD23" t="s">
        <v>128</v>
      </c>
      <c r="CE23" t="s">
        <v>205</v>
      </c>
      <c r="CF23" t="s">
        <v>128</v>
      </c>
      <c r="CG23" t="s">
        <v>128</v>
      </c>
      <c r="CH23" s="8"/>
      <c r="DJ23" t="s">
        <v>127</v>
      </c>
      <c r="EB23" t="s">
        <v>130</v>
      </c>
      <c r="EC23" t="s">
        <v>131</v>
      </c>
    </row>
    <row r="24" spans="1:154" x14ac:dyDescent="0.25">
      <c r="A24">
        <v>2604</v>
      </c>
      <c r="B24" t="s">
        <v>258</v>
      </c>
      <c r="C24">
        <v>420</v>
      </c>
      <c r="D24">
        <v>2018</v>
      </c>
      <c r="E24" t="s">
        <v>119</v>
      </c>
      <c r="F24" t="s">
        <v>121</v>
      </c>
      <c r="H24" s="7" t="s">
        <v>259</v>
      </c>
      <c r="I24" t="s">
        <v>121</v>
      </c>
      <c r="J24">
        <v>2</v>
      </c>
      <c r="K24">
        <v>1</v>
      </c>
      <c r="L24">
        <v>1</v>
      </c>
      <c r="M24">
        <v>1</v>
      </c>
      <c r="N24" s="3">
        <v>43390</v>
      </c>
      <c r="O24">
        <v>2604</v>
      </c>
      <c r="P24" t="s">
        <v>260</v>
      </c>
      <c r="Q24">
        <v>420</v>
      </c>
      <c r="R24" t="s">
        <v>122</v>
      </c>
      <c r="S24" t="s">
        <v>123</v>
      </c>
      <c r="T24" s="7"/>
      <c r="U24" t="s">
        <v>127</v>
      </c>
      <c r="V24" t="s">
        <v>127</v>
      </c>
      <c r="W24" t="s">
        <v>127</v>
      </c>
      <c r="X24" t="s">
        <v>127</v>
      </c>
      <c r="Z24" t="s">
        <v>140</v>
      </c>
      <c r="AA24" t="s">
        <v>197</v>
      </c>
      <c r="AC24" t="s">
        <v>128</v>
      </c>
      <c r="AF24" t="s">
        <v>128</v>
      </c>
      <c r="AH24" t="s">
        <v>128</v>
      </c>
      <c r="AI24" t="s">
        <v>128</v>
      </c>
      <c r="AJ24" t="s">
        <v>127</v>
      </c>
      <c r="AK24" t="s">
        <v>128</v>
      </c>
      <c r="AL24" t="s">
        <v>127</v>
      </c>
      <c r="AM24" t="s">
        <v>127</v>
      </c>
      <c r="AP24" t="s">
        <v>127</v>
      </c>
      <c r="AQ24" t="s">
        <v>163</v>
      </c>
      <c r="AS24" t="s">
        <v>127</v>
      </c>
      <c r="AT24" t="s">
        <v>127</v>
      </c>
      <c r="AY24" t="s">
        <v>121</v>
      </c>
      <c r="AZ24" t="s">
        <v>261</v>
      </c>
      <c r="BD24">
        <v>0.5</v>
      </c>
      <c r="BE24" t="s">
        <v>127</v>
      </c>
      <c r="BF24" t="s">
        <v>127</v>
      </c>
      <c r="BG24" t="s">
        <v>128</v>
      </c>
      <c r="BH24" t="s">
        <v>128</v>
      </c>
      <c r="BI24" t="s">
        <v>128</v>
      </c>
      <c r="BK24" t="s">
        <v>127</v>
      </c>
      <c r="BL24" t="s">
        <v>128</v>
      </c>
      <c r="BN24" t="s">
        <v>156</v>
      </c>
      <c r="BO24" s="3">
        <v>43387</v>
      </c>
      <c r="BP24" t="s">
        <v>126</v>
      </c>
      <c r="BQ24" s="3">
        <v>43389</v>
      </c>
      <c r="BR24" t="s">
        <v>204</v>
      </c>
      <c r="BS24" t="s">
        <v>142</v>
      </c>
      <c r="BT24" t="s">
        <v>127</v>
      </c>
      <c r="BU24" t="s">
        <v>127</v>
      </c>
      <c r="BV24" t="s">
        <v>127</v>
      </c>
      <c r="BW24" t="s">
        <v>128</v>
      </c>
      <c r="BX24" t="s">
        <v>128</v>
      </c>
      <c r="BY24" s="39" t="s">
        <v>125</v>
      </c>
      <c r="CA24" t="s">
        <v>175</v>
      </c>
      <c r="CD24" t="s">
        <v>128</v>
      </c>
      <c r="CE24" t="s">
        <v>235</v>
      </c>
      <c r="CH24" s="8"/>
      <c r="DD24" t="s">
        <v>128</v>
      </c>
      <c r="DJ24" t="s">
        <v>127</v>
      </c>
      <c r="DZ24" t="s">
        <v>128</v>
      </c>
      <c r="EA24">
        <v>2</v>
      </c>
      <c r="EB24" t="s">
        <v>130</v>
      </c>
      <c r="EC24" t="s">
        <v>131</v>
      </c>
      <c r="EJ24" t="s">
        <v>204</v>
      </c>
    </row>
    <row r="25" spans="1:154" x14ac:dyDescent="0.25">
      <c r="A25">
        <v>2651</v>
      </c>
      <c r="B25" t="s">
        <v>262</v>
      </c>
      <c r="D25">
        <v>2018</v>
      </c>
      <c r="E25" t="s">
        <v>119</v>
      </c>
      <c r="F25" t="s">
        <v>133</v>
      </c>
      <c r="G25">
        <v>6250</v>
      </c>
      <c r="H25" s="7" t="s">
        <v>263</v>
      </c>
      <c r="I25" t="s">
        <v>133</v>
      </c>
      <c r="J25">
        <v>2</v>
      </c>
      <c r="K25">
        <v>1</v>
      </c>
      <c r="L25">
        <v>1</v>
      </c>
      <c r="M25">
        <v>0</v>
      </c>
      <c r="N25" s="3">
        <v>43434</v>
      </c>
      <c r="O25">
        <v>2651</v>
      </c>
      <c r="R25" t="s">
        <v>122</v>
      </c>
      <c r="S25" t="s">
        <v>123</v>
      </c>
      <c r="T25" s="7"/>
      <c r="U25" t="s">
        <v>127</v>
      </c>
      <c r="AF25" t="s">
        <v>128</v>
      </c>
      <c r="AY25" t="s">
        <v>133</v>
      </c>
      <c r="BA25">
        <v>6250</v>
      </c>
      <c r="BE25" t="s">
        <v>127</v>
      </c>
      <c r="BF25" t="s">
        <v>127</v>
      </c>
      <c r="BO25" s="3">
        <v>43394</v>
      </c>
      <c r="BP25" t="s">
        <v>264</v>
      </c>
      <c r="BQ25" s="8"/>
      <c r="BS25" t="s">
        <v>212</v>
      </c>
      <c r="BT25" t="s">
        <v>127</v>
      </c>
      <c r="BU25" t="s">
        <v>127</v>
      </c>
      <c r="BV25" t="s">
        <v>127</v>
      </c>
      <c r="BW25" t="s">
        <v>128</v>
      </c>
      <c r="BX25" t="s">
        <v>127</v>
      </c>
      <c r="BY25" s="39" t="s">
        <v>128</v>
      </c>
      <c r="BZ25" t="s">
        <v>128</v>
      </c>
      <c r="CA25" t="s">
        <v>175</v>
      </c>
      <c r="CB25" t="s">
        <v>128</v>
      </c>
      <c r="CC25" t="s">
        <v>128</v>
      </c>
      <c r="CD25" t="s">
        <v>128</v>
      </c>
      <c r="CE25" t="s">
        <v>235</v>
      </c>
      <c r="CF25" t="s">
        <v>127</v>
      </c>
      <c r="CG25" t="s">
        <v>127</v>
      </c>
      <c r="CH25" s="3">
        <v>43394</v>
      </c>
      <c r="CI25">
        <v>38</v>
      </c>
      <c r="CJ25" t="s">
        <v>142</v>
      </c>
      <c r="CK25" t="s">
        <v>127</v>
      </c>
      <c r="CL25" t="s">
        <v>127</v>
      </c>
      <c r="CM25">
        <v>60</v>
      </c>
      <c r="CN25" t="s">
        <v>157</v>
      </c>
      <c r="CO25" t="s">
        <v>158</v>
      </c>
      <c r="CP25" t="s">
        <v>165</v>
      </c>
      <c r="CQ25" t="s">
        <v>165</v>
      </c>
      <c r="CR25" t="s">
        <v>127</v>
      </c>
      <c r="CS25" t="s">
        <v>127</v>
      </c>
      <c r="CT25">
        <v>15</v>
      </c>
      <c r="CU25" t="s">
        <v>165</v>
      </c>
      <c r="CV25" t="s">
        <v>142</v>
      </c>
      <c r="CW25" t="s">
        <v>127</v>
      </c>
      <c r="CX25" t="s">
        <v>127</v>
      </c>
      <c r="CY25" t="s">
        <v>206</v>
      </c>
      <c r="CZ25" t="s">
        <v>128</v>
      </c>
      <c r="DB25" t="s">
        <v>128</v>
      </c>
      <c r="DD25" t="s">
        <v>128</v>
      </c>
      <c r="DJ25" t="s">
        <v>127</v>
      </c>
      <c r="DK25" t="s">
        <v>127</v>
      </c>
      <c r="DM25" t="s">
        <v>127</v>
      </c>
      <c r="DP25" t="s">
        <v>127</v>
      </c>
      <c r="DQ25" t="s">
        <v>127</v>
      </c>
      <c r="EB25" t="s">
        <v>130</v>
      </c>
      <c r="EC25" t="s">
        <v>131</v>
      </c>
    </row>
    <row r="26" spans="1:154" x14ac:dyDescent="0.25">
      <c r="A26">
        <v>2781</v>
      </c>
      <c r="B26" t="s">
        <v>265</v>
      </c>
      <c r="C26">
        <v>139</v>
      </c>
      <c r="D26">
        <v>2018</v>
      </c>
      <c r="E26" t="s">
        <v>119</v>
      </c>
      <c r="F26" t="s">
        <v>121</v>
      </c>
      <c r="G26">
        <v>50190</v>
      </c>
      <c r="H26" s="7" t="s">
        <v>267</v>
      </c>
      <c r="J26">
        <v>3</v>
      </c>
      <c r="K26">
        <v>1</v>
      </c>
      <c r="M26">
        <v>2</v>
      </c>
      <c r="N26" s="3">
        <v>43440</v>
      </c>
      <c r="O26">
        <v>2753</v>
      </c>
      <c r="P26" t="s">
        <v>268</v>
      </c>
      <c r="Q26">
        <v>139</v>
      </c>
      <c r="R26" t="s">
        <v>138</v>
      </c>
      <c r="S26" t="s">
        <v>123</v>
      </c>
      <c r="T26" s="7"/>
      <c r="U26" t="s">
        <v>127</v>
      </c>
      <c r="AJ26" t="s">
        <v>128</v>
      </c>
      <c r="AL26" t="s">
        <v>127</v>
      </c>
      <c r="AM26" t="s">
        <v>127</v>
      </c>
      <c r="AT26" t="s">
        <v>127</v>
      </c>
      <c r="AY26" t="s">
        <v>121</v>
      </c>
      <c r="AZ26" t="s">
        <v>266</v>
      </c>
      <c r="BA26">
        <v>50190</v>
      </c>
      <c r="BB26" t="s">
        <v>267</v>
      </c>
      <c r="BE26" t="s">
        <v>127</v>
      </c>
      <c r="BF26" t="s">
        <v>127</v>
      </c>
      <c r="BO26" s="3">
        <v>43435</v>
      </c>
      <c r="BP26" t="s">
        <v>126</v>
      </c>
      <c r="BQ26" s="3">
        <v>43437</v>
      </c>
      <c r="BR26" t="s">
        <v>269</v>
      </c>
      <c r="BY26" s="39"/>
      <c r="CH26" s="8"/>
      <c r="EA26">
        <v>2</v>
      </c>
      <c r="EB26" t="s">
        <v>130</v>
      </c>
      <c r="EC26" t="s">
        <v>131</v>
      </c>
      <c r="EJ26" t="s">
        <v>269</v>
      </c>
    </row>
    <row r="27" spans="1:154" x14ac:dyDescent="0.25">
      <c r="A27">
        <v>2782</v>
      </c>
      <c r="B27" t="s">
        <v>270</v>
      </c>
      <c r="C27">
        <v>115</v>
      </c>
      <c r="D27">
        <v>2018</v>
      </c>
      <c r="E27" t="s">
        <v>119</v>
      </c>
      <c r="F27" t="s">
        <v>121</v>
      </c>
      <c r="G27">
        <v>50191</v>
      </c>
      <c r="H27" s="7" t="s">
        <v>267</v>
      </c>
      <c r="J27">
        <v>3</v>
      </c>
      <c r="K27">
        <v>1</v>
      </c>
      <c r="M27">
        <v>2</v>
      </c>
      <c r="N27" s="3">
        <v>43440</v>
      </c>
      <c r="O27">
        <v>2753</v>
      </c>
      <c r="P27" t="s">
        <v>271</v>
      </c>
      <c r="Q27">
        <v>115</v>
      </c>
      <c r="R27" t="s">
        <v>167</v>
      </c>
      <c r="S27" t="s">
        <v>123</v>
      </c>
      <c r="T27" s="7"/>
      <c r="U27" t="s">
        <v>127</v>
      </c>
      <c r="AJ27" t="s">
        <v>128</v>
      </c>
      <c r="AL27" t="s">
        <v>127</v>
      </c>
      <c r="AM27" t="s">
        <v>127</v>
      </c>
      <c r="AT27" t="s">
        <v>127</v>
      </c>
      <c r="AY27" t="s">
        <v>121</v>
      </c>
      <c r="AZ27" t="s">
        <v>266</v>
      </c>
      <c r="BA27">
        <v>50191</v>
      </c>
      <c r="BB27" t="s">
        <v>267</v>
      </c>
      <c r="BE27" t="s">
        <v>127</v>
      </c>
      <c r="BF27" t="s">
        <v>127</v>
      </c>
      <c r="BO27" s="3">
        <v>43435</v>
      </c>
      <c r="BP27" t="s">
        <v>126</v>
      </c>
      <c r="BQ27" s="3">
        <v>43437</v>
      </c>
      <c r="BR27" t="s">
        <v>272</v>
      </c>
      <c r="BY27" s="39"/>
      <c r="CH27" s="8"/>
      <c r="EA27">
        <v>2</v>
      </c>
      <c r="EB27" t="s">
        <v>130</v>
      </c>
      <c r="EC27" t="s">
        <v>131</v>
      </c>
      <c r="EJ27" t="s">
        <v>272</v>
      </c>
    </row>
    <row r="28" spans="1:154" x14ac:dyDescent="0.25">
      <c r="A28">
        <v>2885</v>
      </c>
      <c r="B28" t="s">
        <v>273</v>
      </c>
      <c r="D28">
        <v>2018</v>
      </c>
      <c r="E28" t="s">
        <v>119</v>
      </c>
      <c r="F28" t="s">
        <v>133</v>
      </c>
      <c r="H28" s="7"/>
      <c r="N28" s="2"/>
      <c r="O28">
        <v>2754</v>
      </c>
      <c r="P28" t="s">
        <v>274</v>
      </c>
      <c r="S28" t="s">
        <v>123</v>
      </c>
      <c r="T28" s="7"/>
      <c r="BO28" s="3">
        <v>43502</v>
      </c>
      <c r="BP28" t="s">
        <v>126</v>
      </c>
      <c r="BQ28" s="3">
        <v>43502</v>
      </c>
      <c r="BR28" t="s">
        <v>269</v>
      </c>
      <c r="BY28" s="39"/>
      <c r="CH28" s="3"/>
      <c r="EA28">
        <v>0</v>
      </c>
      <c r="EB28" t="s">
        <v>130</v>
      </c>
      <c r="EC28" t="s">
        <v>131</v>
      </c>
      <c r="EJ28" t="s">
        <v>269</v>
      </c>
    </row>
    <row r="29" spans="1:154" x14ac:dyDescent="0.25">
      <c r="A29" s="42">
        <v>2903</v>
      </c>
      <c r="B29" s="42" t="s">
        <v>275</v>
      </c>
      <c r="C29" s="42">
        <v>242</v>
      </c>
      <c r="D29" s="42">
        <v>2019</v>
      </c>
      <c r="E29" s="42" t="s">
        <v>172</v>
      </c>
      <c r="F29" s="42" t="s">
        <v>121</v>
      </c>
      <c r="G29" s="42">
        <v>81150</v>
      </c>
      <c r="H29" s="43" t="s">
        <v>276</v>
      </c>
      <c r="I29" s="42"/>
      <c r="J29" s="42">
        <v>2</v>
      </c>
      <c r="K29" s="42">
        <v>1</v>
      </c>
      <c r="L29" s="42"/>
      <c r="M29" s="42">
        <v>1</v>
      </c>
      <c r="N29" s="44">
        <v>43545</v>
      </c>
      <c r="O29" s="42"/>
      <c r="P29" s="42" t="s">
        <v>277</v>
      </c>
      <c r="Q29" s="42">
        <v>242</v>
      </c>
      <c r="R29" s="42" t="s">
        <v>138</v>
      </c>
      <c r="S29" s="42" t="s">
        <v>123</v>
      </c>
      <c r="T29" s="43"/>
      <c r="U29" s="42" t="s">
        <v>127</v>
      </c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 t="s">
        <v>128</v>
      </c>
      <c r="AG29" s="42"/>
      <c r="AH29" s="42"/>
      <c r="AI29" s="42"/>
      <c r="AJ29" s="42" t="s">
        <v>128</v>
      </c>
      <c r="AK29" s="42"/>
      <c r="AL29" s="42" t="s">
        <v>127</v>
      </c>
      <c r="AM29" s="42" t="s">
        <v>127</v>
      </c>
      <c r="AN29" s="42"/>
      <c r="AO29" s="42" t="s">
        <v>127</v>
      </c>
      <c r="AP29" s="42"/>
      <c r="AQ29" s="42" t="s">
        <v>163</v>
      </c>
      <c r="AR29" s="42"/>
      <c r="AS29" s="42"/>
      <c r="AT29" s="42"/>
      <c r="AU29" s="42" t="s">
        <v>127</v>
      </c>
      <c r="AV29" s="42"/>
      <c r="AW29" s="42" t="s">
        <v>127</v>
      </c>
      <c r="AX29" s="42"/>
      <c r="AY29" s="42" t="s">
        <v>121</v>
      </c>
      <c r="AZ29" s="42"/>
      <c r="BA29" s="42">
        <v>81150</v>
      </c>
      <c r="BB29" s="42"/>
      <c r="BC29" s="42"/>
      <c r="BD29" s="42"/>
      <c r="BE29" s="42"/>
      <c r="BF29" s="42" t="s">
        <v>125</v>
      </c>
      <c r="BG29" s="42" t="s">
        <v>125</v>
      </c>
      <c r="BH29" s="42" t="s">
        <v>127</v>
      </c>
      <c r="BI29" s="42"/>
      <c r="BJ29" s="42"/>
      <c r="BK29" s="42"/>
      <c r="BL29" s="42"/>
      <c r="BM29" s="42"/>
      <c r="BN29" s="42" t="s">
        <v>156</v>
      </c>
      <c r="BO29" s="45">
        <v>43544</v>
      </c>
      <c r="BP29" s="42" t="s">
        <v>126</v>
      </c>
      <c r="BQ29" s="45">
        <v>43544</v>
      </c>
      <c r="BR29" s="42" t="s">
        <v>269</v>
      </c>
      <c r="BS29" s="42" t="s">
        <v>142</v>
      </c>
      <c r="BT29" s="42" t="s">
        <v>127</v>
      </c>
      <c r="BU29" s="42"/>
      <c r="BV29" s="42"/>
      <c r="BW29" s="42"/>
      <c r="BX29" s="42" t="s">
        <v>128</v>
      </c>
      <c r="BY29" s="46" t="s">
        <v>127</v>
      </c>
      <c r="BZ29" s="42"/>
      <c r="CA29" s="42"/>
      <c r="CB29" s="42"/>
      <c r="CC29" s="42"/>
      <c r="CD29" s="42"/>
      <c r="CE29" s="42" t="s">
        <v>213</v>
      </c>
      <c r="CF29" s="42" t="s">
        <v>127</v>
      </c>
      <c r="CG29" s="42" t="s">
        <v>127</v>
      </c>
      <c r="CH29" s="45"/>
      <c r="CI29" s="42">
        <v>36.6</v>
      </c>
      <c r="CJ29" s="42" t="s">
        <v>129</v>
      </c>
      <c r="CK29" s="42" t="s">
        <v>127</v>
      </c>
      <c r="CL29" s="42" t="s">
        <v>127</v>
      </c>
      <c r="CM29" s="42">
        <v>62</v>
      </c>
      <c r="CN29" s="42" t="s">
        <v>157</v>
      </c>
      <c r="CO29" s="42" t="s">
        <v>278</v>
      </c>
      <c r="CP29" s="42" t="s">
        <v>142</v>
      </c>
      <c r="CQ29" s="42" t="s">
        <v>279</v>
      </c>
      <c r="CR29" s="42" t="s">
        <v>127</v>
      </c>
      <c r="CS29" s="42" t="s">
        <v>127</v>
      </c>
      <c r="CT29" s="42">
        <v>25</v>
      </c>
      <c r="CU29" s="42" t="s">
        <v>170</v>
      </c>
      <c r="CV29" s="42"/>
      <c r="CW29" s="42" t="s">
        <v>127</v>
      </c>
      <c r="CX29" s="42" t="s">
        <v>127</v>
      </c>
      <c r="CY29" s="42" t="s">
        <v>280</v>
      </c>
      <c r="CZ29" s="42"/>
      <c r="DA29" s="42"/>
      <c r="DB29" s="42" t="s">
        <v>127</v>
      </c>
      <c r="DC29" s="42" t="s">
        <v>128</v>
      </c>
      <c r="DD29" s="42" t="s">
        <v>127</v>
      </c>
      <c r="DE29" s="42"/>
      <c r="DF29" s="42"/>
      <c r="DG29" s="42"/>
      <c r="DH29" s="42">
        <v>269</v>
      </c>
      <c r="DI29" s="42" t="s">
        <v>281</v>
      </c>
      <c r="DJ29" s="42" t="s">
        <v>128</v>
      </c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>
        <v>0</v>
      </c>
      <c r="EB29" s="42" t="s">
        <v>506</v>
      </c>
      <c r="EC29" s="42" t="s">
        <v>131</v>
      </c>
      <c r="ED29" s="42"/>
      <c r="EE29" s="42"/>
      <c r="EF29" s="42"/>
      <c r="EG29" s="42"/>
      <c r="EH29" s="42"/>
      <c r="EI29" s="42"/>
      <c r="EJ29" s="42" t="s">
        <v>269</v>
      </c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</row>
    <row r="30" spans="1:154" x14ac:dyDescent="0.25">
      <c r="A30">
        <v>2913</v>
      </c>
      <c r="B30" t="s">
        <v>282</v>
      </c>
      <c r="C30">
        <v>288</v>
      </c>
      <c r="D30">
        <v>2018</v>
      </c>
      <c r="E30" t="s">
        <v>119</v>
      </c>
      <c r="F30" t="s">
        <v>133</v>
      </c>
      <c r="G30">
        <v>4980</v>
      </c>
      <c r="H30" s="7" t="s">
        <v>283</v>
      </c>
      <c r="I30" t="s">
        <v>133</v>
      </c>
      <c r="J30">
        <v>3</v>
      </c>
      <c r="K30">
        <v>1</v>
      </c>
      <c r="L30">
        <v>2</v>
      </c>
      <c r="M30">
        <v>1</v>
      </c>
      <c r="N30" s="2"/>
      <c r="P30" t="s">
        <v>284</v>
      </c>
      <c r="Q30">
        <v>288</v>
      </c>
      <c r="R30" t="s">
        <v>138</v>
      </c>
      <c r="S30" t="s">
        <v>123</v>
      </c>
      <c r="T30" s="7"/>
      <c r="U30" t="s">
        <v>127</v>
      </c>
      <c r="Y30" t="s">
        <v>127</v>
      </c>
      <c r="Z30" t="s">
        <v>285</v>
      </c>
      <c r="AF30" t="s">
        <v>128</v>
      </c>
      <c r="AH30" t="s">
        <v>125</v>
      </c>
      <c r="AI30" t="s">
        <v>125</v>
      </c>
      <c r="AJ30" t="s">
        <v>128</v>
      </c>
      <c r="AK30" t="s">
        <v>127</v>
      </c>
      <c r="AL30" t="s">
        <v>128</v>
      </c>
      <c r="AS30" t="s">
        <v>127</v>
      </c>
      <c r="AV30" t="s">
        <v>127</v>
      </c>
      <c r="BA30">
        <v>4980</v>
      </c>
      <c r="BD30">
        <v>1</v>
      </c>
      <c r="BE30" t="s">
        <v>127</v>
      </c>
      <c r="BF30" t="s">
        <v>127</v>
      </c>
      <c r="BH30" t="s">
        <v>128</v>
      </c>
      <c r="BI30" t="s">
        <v>128</v>
      </c>
      <c r="BK30" t="s">
        <v>128</v>
      </c>
      <c r="BL30" t="s">
        <v>127</v>
      </c>
      <c r="BM30" t="s">
        <v>128</v>
      </c>
      <c r="BN30" t="s">
        <v>156</v>
      </c>
      <c r="BO30" s="3">
        <v>43479</v>
      </c>
      <c r="BP30" t="s">
        <v>126</v>
      </c>
      <c r="BQ30" s="3">
        <v>43480</v>
      </c>
      <c r="BR30" t="s">
        <v>269</v>
      </c>
      <c r="BT30" t="s">
        <v>128</v>
      </c>
      <c r="BV30" t="s">
        <v>128</v>
      </c>
      <c r="BW30" t="s">
        <v>128</v>
      </c>
      <c r="BX30" t="s">
        <v>127</v>
      </c>
      <c r="BY30" s="39" t="s">
        <v>125</v>
      </c>
      <c r="CD30" t="s">
        <v>128</v>
      </c>
      <c r="CF30" t="s">
        <v>128</v>
      </c>
      <c r="CG30" t="s">
        <v>128</v>
      </c>
      <c r="CH30" s="3"/>
      <c r="DD30" t="s">
        <v>128</v>
      </c>
      <c r="DJ30" t="s">
        <v>128</v>
      </c>
      <c r="DZ30" t="s">
        <v>128</v>
      </c>
      <c r="EA30">
        <v>1</v>
      </c>
      <c r="EB30" t="s">
        <v>130</v>
      </c>
      <c r="EC30" t="s">
        <v>131</v>
      </c>
      <c r="EJ30" t="s">
        <v>269</v>
      </c>
    </row>
    <row r="31" spans="1:154" x14ac:dyDescent="0.25">
      <c r="A31">
        <v>3037</v>
      </c>
      <c r="B31" t="s">
        <v>293</v>
      </c>
      <c r="C31">
        <v>112</v>
      </c>
      <c r="D31">
        <v>2019</v>
      </c>
      <c r="E31" t="s">
        <v>119</v>
      </c>
      <c r="F31" t="s">
        <v>121</v>
      </c>
      <c r="G31">
        <v>80150</v>
      </c>
      <c r="H31" s="7" t="s">
        <v>294</v>
      </c>
      <c r="I31" t="s">
        <v>121</v>
      </c>
      <c r="J31">
        <v>2</v>
      </c>
      <c r="K31">
        <v>1</v>
      </c>
      <c r="L31">
        <v>1</v>
      </c>
      <c r="M31">
        <v>1</v>
      </c>
      <c r="N31" s="3"/>
      <c r="P31" t="s">
        <v>295</v>
      </c>
      <c r="Q31">
        <v>112</v>
      </c>
      <c r="R31" t="s">
        <v>138</v>
      </c>
      <c r="S31" t="s">
        <v>123</v>
      </c>
      <c r="T31" s="7" t="s">
        <v>296</v>
      </c>
      <c r="U31" t="s">
        <v>127</v>
      </c>
      <c r="AC31" t="s">
        <v>128</v>
      </c>
      <c r="BA31">
        <v>80150</v>
      </c>
      <c r="BO31" s="3">
        <v>43767</v>
      </c>
      <c r="BP31" t="s">
        <v>126</v>
      </c>
      <c r="BQ31" s="3">
        <v>43782</v>
      </c>
      <c r="BR31" t="s">
        <v>272</v>
      </c>
      <c r="BS31" t="s">
        <v>142</v>
      </c>
      <c r="BT31" t="s">
        <v>127</v>
      </c>
      <c r="BU31" t="s">
        <v>127</v>
      </c>
      <c r="BV31" t="s">
        <v>127</v>
      </c>
      <c r="BW31" t="s">
        <v>128</v>
      </c>
      <c r="BX31" t="s">
        <v>128</v>
      </c>
      <c r="BY31" s="39" t="s">
        <v>125</v>
      </c>
      <c r="BZ31" t="s">
        <v>127</v>
      </c>
      <c r="CA31" t="s">
        <v>175</v>
      </c>
      <c r="CB31" t="s">
        <v>128</v>
      </c>
      <c r="CC31" t="s">
        <v>128</v>
      </c>
      <c r="CD31" t="s">
        <v>127</v>
      </c>
      <c r="CE31" t="s">
        <v>213</v>
      </c>
      <c r="CF31" t="s">
        <v>127</v>
      </c>
      <c r="CG31" t="s">
        <v>127</v>
      </c>
      <c r="CH31" s="3">
        <v>43780</v>
      </c>
      <c r="CI31">
        <v>36.200000000000003</v>
      </c>
      <c r="CJ31" t="s">
        <v>129</v>
      </c>
      <c r="CK31" t="s">
        <v>127</v>
      </c>
      <c r="CL31" t="s">
        <v>127</v>
      </c>
      <c r="CM31">
        <v>65</v>
      </c>
      <c r="CN31" t="s">
        <v>157</v>
      </c>
      <c r="CO31" t="s">
        <v>278</v>
      </c>
      <c r="CP31" t="s">
        <v>142</v>
      </c>
      <c r="CQ31" t="s">
        <v>297</v>
      </c>
      <c r="CR31" t="s">
        <v>127</v>
      </c>
      <c r="CS31" t="s">
        <v>127</v>
      </c>
      <c r="CT31">
        <v>50</v>
      </c>
      <c r="CU31" t="s">
        <v>290</v>
      </c>
      <c r="CV31" t="s">
        <v>298</v>
      </c>
      <c r="CW31" t="s">
        <v>127</v>
      </c>
      <c r="CX31" t="s">
        <v>127</v>
      </c>
      <c r="CY31" t="s">
        <v>142</v>
      </c>
      <c r="CZ31" t="s">
        <v>128</v>
      </c>
      <c r="DB31" t="s">
        <v>128</v>
      </c>
      <c r="DD31" t="s">
        <v>127</v>
      </c>
      <c r="DF31" t="s">
        <v>127</v>
      </c>
      <c r="DH31">
        <v>1200</v>
      </c>
      <c r="DI31" t="s">
        <v>152</v>
      </c>
      <c r="DJ31" t="s">
        <v>127</v>
      </c>
      <c r="DL31" t="s">
        <v>127</v>
      </c>
      <c r="DO31" t="s">
        <v>127</v>
      </c>
      <c r="DP31" t="s">
        <v>127</v>
      </c>
      <c r="DZ31" t="s">
        <v>128</v>
      </c>
      <c r="EA31">
        <v>15</v>
      </c>
      <c r="EB31" t="s">
        <v>130</v>
      </c>
      <c r="EC31" t="s">
        <v>131</v>
      </c>
      <c r="EJ31" t="s">
        <v>272</v>
      </c>
      <c r="EK31" t="s">
        <v>127</v>
      </c>
      <c r="EL31" t="s">
        <v>299</v>
      </c>
    </row>
    <row r="32" spans="1:154" x14ac:dyDescent="0.25">
      <c r="E32">
        <f>COUNTIF(E2:E31, "autumn")</f>
        <v>26</v>
      </c>
      <c r="H32" s="7"/>
      <c r="T32" s="7"/>
      <c r="BY32" s="39"/>
    </row>
    <row r="33" spans="1:141" x14ac:dyDescent="0.25">
      <c r="E33">
        <f>COUNTIF(E2:E31, "spring")</f>
        <v>4</v>
      </c>
      <c r="H33" s="7"/>
      <c r="T33" s="7"/>
      <c r="BY33" s="39"/>
    </row>
    <row r="35" spans="1:141" s="32" customFormat="1" x14ac:dyDescent="0.25">
      <c r="A35" s="32">
        <v>164</v>
      </c>
      <c r="B35" s="32" t="s">
        <v>143</v>
      </c>
      <c r="C35" s="32">
        <v>48</v>
      </c>
      <c r="D35" s="32">
        <v>2007</v>
      </c>
      <c r="E35" s="32" t="s">
        <v>119</v>
      </c>
      <c r="F35" s="32" t="s">
        <v>144</v>
      </c>
      <c r="H35" s="14"/>
      <c r="I35" s="32" t="s">
        <v>144</v>
      </c>
      <c r="J35" s="32" t="s">
        <v>120</v>
      </c>
      <c r="K35" s="32" t="s">
        <v>120</v>
      </c>
      <c r="L35" s="32" t="s">
        <v>120</v>
      </c>
      <c r="M35" s="32" t="s">
        <v>120</v>
      </c>
      <c r="N35" s="33" t="s">
        <v>120</v>
      </c>
      <c r="O35" s="32">
        <v>164</v>
      </c>
      <c r="P35" s="32" t="s">
        <v>145</v>
      </c>
      <c r="Q35" s="32">
        <v>48</v>
      </c>
      <c r="R35" s="32" t="s">
        <v>138</v>
      </c>
      <c r="S35" s="32" t="s">
        <v>123</v>
      </c>
      <c r="T35" s="14" t="s">
        <v>120</v>
      </c>
      <c r="U35" s="32" t="s">
        <v>120</v>
      </c>
      <c r="V35" s="32" t="s">
        <v>120</v>
      </c>
      <c r="Z35" s="32" t="s">
        <v>146</v>
      </c>
      <c r="AA35" s="32" t="s">
        <v>120</v>
      </c>
      <c r="AB35" s="32" t="s">
        <v>120</v>
      </c>
      <c r="AC35" s="32" t="s">
        <v>120</v>
      </c>
      <c r="AF35" s="32" t="s">
        <v>120</v>
      </c>
      <c r="AH35" s="32" t="s">
        <v>128</v>
      </c>
      <c r="AI35" s="32" t="s">
        <v>128</v>
      </c>
      <c r="AJ35" s="32" t="s">
        <v>127</v>
      </c>
      <c r="AK35" s="32" t="s">
        <v>127</v>
      </c>
      <c r="AL35" s="32" t="s">
        <v>127</v>
      </c>
      <c r="AM35" s="32" t="s">
        <v>127</v>
      </c>
      <c r="AO35" s="32" t="s">
        <v>127</v>
      </c>
      <c r="AP35" s="32" t="s">
        <v>128</v>
      </c>
      <c r="AS35" s="32" t="s">
        <v>125</v>
      </c>
      <c r="AT35" s="32" t="s">
        <v>127</v>
      </c>
      <c r="AY35" s="32" t="s">
        <v>144</v>
      </c>
      <c r="BF35" s="32" t="s">
        <v>120</v>
      </c>
      <c r="BG35" s="32" t="s">
        <v>120</v>
      </c>
      <c r="BH35" s="32" t="s">
        <v>128</v>
      </c>
      <c r="BI35" s="32" t="s">
        <v>128</v>
      </c>
      <c r="BJ35" s="32" t="s">
        <v>120</v>
      </c>
      <c r="BK35" s="32" t="s">
        <v>128</v>
      </c>
      <c r="BL35" s="32" t="s">
        <v>128</v>
      </c>
      <c r="BM35" s="32" t="s">
        <v>120</v>
      </c>
      <c r="BN35" s="32" t="s">
        <v>141</v>
      </c>
      <c r="BO35" s="33">
        <v>39457</v>
      </c>
      <c r="BP35" s="32" t="s">
        <v>126</v>
      </c>
      <c r="BQ35" s="33">
        <v>39460</v>
      </c>
      <c r="BR35" s="32" t="s">
        <v>120</v>
      </c>
      <c r="BS35" s="32" t="s">
        <v>142</v>
      </c>
      <c r="BT35" s="32" t="s">
        <v>127</v>
      </c>
      <c r="BU35" s="32" t="s">
        <v>127</v>
      </c>
      <c r="BV35" s="32" t="s">
        <v>127</v>
      </c>
      <c r="BW35" s="32" t="s">
        <v>128</v>
      </c>
      <c r="BX35" s="32" t="s">
        <v>128</v>
      </c>
      <c r="BY35" s="32" t="s">
        <v>127</v>
      </c>
      <c r="BZ35" s="32" t="s">
        <v>127</v>
      </c>
      <c r="CA35" s="32" t="s">
        <v>147</v>
      </c>
      <c r="CB35" s="32" t="s">
        <v>128</v>
      </c>
      <c r="CC35" s="32" t="s">
        <v>120</v>
      </c>
      <c r="CD35" s="32" t="s">
        <v>128</v>
      </c>
      <c r="CE35" s="32" t="s">
        <v>120</v>
      </c>
      <c r="CF35" s="32" t="s">
        <v>127</v>
      </c>
      <c r="CG35" s="32" t="s">
        <v>120</v>
      </c>
      <c r="CH35" s="33"/>
      <c r="CJ35" s="32" t="s">
        <v>129</v>
      </c>
      <c r="CK35" s="32" t="s">
        <v>125</v>
      </c>
      <c r="CL35" s="32" t="s">
        <v>120</v>
      </c>
      <c r="CN35" s="32" t="s">
        <v>125</v>
      </c>
      <c r="CO35" s="32" t="s">
        <v>125</v>
      </c>
      <c r="CP35" s="32" t="s">
        <v>120</v>
      </c>
      <c r="CQ35" s="32" t="s">
        <v>125</v>
      </c>
      <c r="CR35" s="32" t="s">
        <v>125</v>
      </c>
      <c r="CS35" s="32" t="s">
        <v>120</v>
      </c>
      <c r="CU35" s="32" t="s">
        <v>125</v>
      </c>
      <c r="CV35" s="32" t="s">
        <v>125</v>
      </c>
      <c r="CW35" s="32" t="s">
        <v>127</v>
      </c>
      <c r="CX35" s="32" t="s">
        <v>120</v>
      </c>
      <c r="CY35" s="32" t="s">
        <v>120</v>
      </c>
      <c r="CZ35" s="32" t="s">
        <v>120</v>
      </c>
      <c r="DA35" s="32" t="s">
        <v>120</v>
      </c>
      <c r="DB35" s="32" t="s">
        <v>127</v>
      </c>
      <c r="DC35" s="32" t="s">
        <v>128</v>
      </c>
      <c r="DD35" s="32" t="s">
        <v>127</v>
      </c>
      <c r="DF35" s="32" t="s">
        <v>128</v>
      </c>
      <c r="DG35" s="32" t="s">
        <v>120</v>
      </c>
      <c r="DH35" s="32">
        <v>65175</v>
      </c>
      <c r="DI35" s="32" t="s">
        <v>148</v>
      </c>
      <c r="DJ35" s="32" t="s">
        <v>127</v>
      </c>
      <c r="DK35" s="32" t="s">
        <v>125</v>
      </c>
      <c r="DL35" s="32" t="s">
        <v>120</v>
      </c>
      <c r="DM35" s="32" t="s">
        <v>120</v>
      </c>
      <c r="DN35" s="32" t="s">
        <v>125</v>
      </c>
      <c r="DO35" s="32" t="s">
        <v>125</v>
      </c>
      <c r="DP35" s="32" t="s">
        <v>125</v>
      </c>
      <c r="DQ35" s="32" t="s">
        <v>125</v>
      </c>
      <c r="DR35" s="32" t="s">
        <v>125</v>
      </c>
      <c r="DS35" s="32" t="s">
        <v>125</v>
      </c>
      <c r="DT35" s="32" t="s">
        <v>120</v>
      </c>
      <c r="DU35" s="32" t="s">
        <v>120</v>
      </c>
      <c r="DV35" s="32" t="s">
        <v>120</v>
      </c>
      <c r="DZ35" s="32" t="s">
        <v>128</v>
      </c>
      <c r="EA35" s="32">
        <v>3</v>
      </c>
      <c r="EB35" s="32" t="s">
        <v>149</v>
      </c>
      <c r="EC35" s="32" t="s">
        <v>131</v>
      </c>
      <c r="ED35" s="32" t="s">
        <v>120</v>
      </c>
      <c r="EE35" s="32" t="s">
        <v>120</v>
      </c>
      <c r="EH35" s="32" t="s">
        <v>126</v>
      </c>
      <c r="EI35" s="32">
        <v>39460</v>
      </c>
      <c r="EJ35" s="32" t="s">
        <v>120</v>
      </c>
    </row>
    <row r="36" spans="1:141" s="32" customFormat="1" x14ac:dyDescent="0.25">
      <c r="A36" s="32">
        <v>165</v>
      </c>
      <c r="B36" s="32" t="s">
        <v>150</v>
      </c>
      <c r="C36" s="32">
        <v>60</v>
      </c>
      <c r="D36" s="32">
        <v>2007</v>
      </c>
      <c r="E36" s="32" t="s">
        <v>119</v>
      </c>
      <c r="F36" s="32" t="s">
        <v>144</v>
      </c>
      <c r="H36" s="14"/>
      <c r="I36" s="32" t="s">
        <v>144</v>
      </c>
      <c r="J36" s="32" t="s">
        <v>120</v>
      </c>
      <c r="K36" s="32" t="s">
        <v>120</v>
      </c>
      <c r="L36" s="32" t="s">
        <v>120</v>
      </c>
      <c r="M36" s="32" t="s">
        <v>120</v>
      </c>
      <c r="N36" s="33" t="s">
        <v>120</v>
      </c>
      <c r="O36" s="32">
        <v>165</v>
      </c>
      <c r="P36" s="32" t="s">
        <v>151</v>
      </c>
      <c r="Q36" s="32">
        <v>60</v>
      </c>
      <c r="R36" s="32" t="s">
        <v>122</v>
      </c>
      <c r="S36" s="32" t="s">
        <v>123</v>
      </c>
      <c r="T36" s="14" t="s">
        <v>120</v>
      </c>
      <c r="U36" s="32" t="s">
        <v>120</v>
      </c>
      <c r="V36" s="32" t="s">
        <v>120</v>
      </c>
      <c r="Z36" s="32" t="s">
        <v>146</v>
      </c>
      <c r="AA36" s="32" t="s">
        <v>120</v>
      </c>
      <c r="AB36" s="32" t="s">
        <v>120</v>
      </c>
      <c r="AC36" s="32" t="s">
        <v>120</v>
      </c>
      <c r="AF36" s="32" t="s">
        <v>120</v>
      </c>
      <c r="AH36" s="32" t="s">
        <v>128</v>
      </c>
      <c r="AI36" s="32" t="s">
        <v>128</v>
      </c>
      <c r="AJ36" s="32" t="s">
        <v>127</v>
      </c>
      <c r="AK36" s="32" t="s">
        <v>127</v>
      </c>
      <c r="AL36" s="32" t="s">
        <v>127</v>
      </c>
      <c r="AM36" s="32" t="s">
        <v>127</v>
      </c>
      <c r="AO36" s="32" t="s">
        <v>127</v>
      </c>
      <c r="AP36" s="32" t="s">
        <v>128</v>
      </c>
      <c r="AS36" s="32" t="s">
        <v>125</v>
      </c>
      <c r="AT36" s="32" t="s">
        <v>127</v>
      </c>
      <c r="AY36" s="32" t="s">
        <v>144</v>
      </c>
      <c r="BF36" s="32" t="s">
        <v>120</v>
      </c>
      <c r="BG36" s="32" t="s">
        <v>120</v>
      </c>
      <c r="BH36" s="32" t="s">
        <v>128</v>
      </c>
      <c r="BI36" s="32" t="s">
        <v>128</v>
      </c>
      <c r="BJ36" s="32" t="s">
        <v>120</v>
      </c>
      <c r="BK36" s="32" t="s">
        <v>128</v>
      </c>
      <c r="BL36" s="32" t="s">
        <v>128</v>
      </c>
      <c r="BM36" s="32" t="s">
        <v>120</v>
      </c>
      <c r="BN36" s="32" t="s">
        <v>141</v>
      </c>
      <c r="BO36" s="33">
        <v>39458</v>
      </c>
      <c r="BP36" s="32" t="s">
        <v>126</v>
      </c>
      <c r="BQ36" s="33">
        <v>39463</v>
      </c>
      <c r="BR36" s="32" t="s">
        <v>120</v>
      </c>
      <c r="BS36" s="32" t="s">
        <v>142</v>
      </c>
      <c r="BT36" s="32" t="s">
        <v>127</v>
      </c>
      <c r="BU36" s="32" t="s">
        <v>127</v>
      </c>
      <c r="BV36" s="32" t="s">
        <v>127</v>
      </c>
      <c r="BW36" s="32" t="s">
        <v>128</v>
      </c>
      <c r="BX36" s="32" t="s">
        <v>127</v>
      </c>
      <c r="BY36" s="32" t="s">
        <v>127</v>
      </c>
      <c r="BZ36" s="32" t="s">
        <v>127</v>
      </c>
      <c r="CA36" s="32" t="s">
        <v>147</v>
      </c>
      <c r="CB36" s="32" t="s">
        <v>128</v>
      </c>
      <c r="CC36" s="32" t="s">
        <v>120</v>
      </c>
      <c r="CD36" s="32" t="s">
        <v>128</v>
      </c>
      <c r="CE36" s="32" t="s">
        <v>120</v>
      </c>
      <c r="CF36" s="32" t="s">
        <v>127</v>
      </c>
      <c r="CG36" s="32" t="s">
        <v>120</v>
      </c>
      <c r="CH36" s="33"/>
      <c r="CJ36" s="32" t="s">
        <v>129</v>
      </c>
      <c r="CK36" s="32" t="s">
        <v>125</v>
      </c>
      <c r="CL36" s="32" t="s">
        <v>120</v>
      </c>
      <c r="CN36" s="32" t="s">
        <v>125</v>
      </c>
      <c r="CO36" s="32" t="s">
        <v>125</v>
      </c>
      <c r="CP36" s="32" t="s">
        <v>120</v>
      </c>
      <c r="CQ36" s="32" t="s">
        <v>125</v>
      </c>
      <c r="CR36" s="32" t="s">
        <v>125</v>
      </c>
      <c r="CS36" s="32" t="s">
        <v>120</v>
      </c>
      <c r="CU36" s="32" t="s">
        <v>125</v>
      </c>
      <c r="CV36" s="32" t="s">
        <v>125</v>
      </c>
      <c r="CW36" s="32" t="s">
        <v>127</v>
      </c>
      <c r="CX36" s="32" t="s">
        <v>120</v>
      </c>
      <c r="CY36" s="32" t="s">
        <v>120</v>
      </c>
      <c r="CZ36" s="32" t="s">
        <v>120</v>
      </c>
      <c r="DA36" s="32" t="s">
        <v>120</v>
      </c>
      <c r="DB36" s="32" t="s">
        <v>127</v>
      </c>
      <c r="DC36" s="32" t="s">
        <v>127</v>
      </c>
      <c r="DD36" s="32" t="s">
        <v>127</v>
      </c>
      <c r="DF36" s="32" t="s">
        <v>128</v>
      </c>
      <c r="DG36" s="32" t="s">
        <v>120</v>
      </c>
      <c r="DH36" s="32">
        <v>8090</v>
      </c>
      <c r="DI36" s="32" t="s">
        <v>152</v>
      </c>
      <c r="DJ36" s="32" t="s">
        <v>127</v>
      </c>
      <c r="DK36" s="32" t="s">
        <v>125</v>
      </c>
      <c r="DL36" s="32" t="s">
        <v>120</v>
      </c>
      <c r="DM36" s="32" t="s">
        <v>120</v>
      </c>
      <c r="DN36" s="32" t="s">
        <v>125</v>
      </c>
      <c r="DO36" s="32" t="s">
        <v>125</v>
      </c>
      <c r="DP36" s="32" t="s">
        <v>125</v>
      </c>
      <c r="DQ36" s="32" t="s">
        <v>125</v>
      </c>
      <c r="DR36" s="32" t="s">
        <v>125</v>
      </c>
      <c r="DS36" s="32" t="s">
        <v>125</v>
      </c>
      <c r="DT36" s="32" t="s">
        <v>120</v>
      </c>
      <c r="DU36" s="32" t="s">
        <v>120</v>
      </c>
      <c r="DV36" s="32" t="s">
        <v>120</v>
      </c>
      <c r="DZ36" s="32" t="s">
        <v>128</v>
      </c>
      <c r="EA36" s="32">
        <v>5</v>
      </c>
      <c r="EB36" s="32" t="s">
        <v>149</v>
      </c>
      <c r="EC36" s="32" t="s">
        <v>131</v>
      </c>
      <c r="ED36" s="32" t="s">
        <v>120</v>
      </c>
      <c r="EE36" s="32" t="s">
        <v>120</v>
      </c>
      <c r="EH36" s="32" t="s">
        <v>126</v>
      </c>
      <c r="EI36" s="32">
        <v>39463</v>
      </c>
      <c r="EJ36" s="32" t="s">
        <v>120</v>
      </c>
    </row>
    <row r="37" spans="1:141" s="10" customFormat="1" x14ac:dyDescent="0.25">
      <c r="A37" s="10">
        <v>432</v>
      </c>
      <c r="B37" s="10" t="s">
        <v>154</v>
      </c>
      <c r="C37" s="10">
        <v>180</v>
      </c>
      <c r="D37" s="10">
        <v>2009</v>
      </c>
      <c r="E37" s="10" t="s">
        <v>119</v>
      </c>
      <c r="F37" s="10" t="s">
        <v>121</v>
      </c>
      <c r="H37" s="11"/>
      <c r="I37" s="10" t="s">
        <v>121</v>
      </c>
      <c r="J37" s="10" t="s">
        <v>120</v>
      </c>
      <c r="K37" s="10" t="s">
        <v>120</v>
      </c>
      <c r="L37" s="10" t="s">
        <v>120</v>
      </c>
      <c r="M37" s="10" t="s">
        <v>120</v>
      </c>
      <c r="N37" s="12" t="s">
        <v>120</v>
      </c>
      <c r="O37" s="10">
        <v>432</v>
      </c>
      <c r="P37" s="10" t="s">
        <v>155</v>
      </c>
      <c r="Q37" s="10">
        <v>180</v>
      </c>
      <c r="R37" s="10" t="s">
        <v>138</v>
      </c>
      <c r="S37" s="10" t="s">
        <v>123</v>
      </c>
      <c r="T37" s="11" t="s">
        <v>120</v>
      </c>
      <c r="U37" s="10" t="s">
        <v>127</v>
      </c>
      <c r="V37" s="10" t="s">
        <v>120</v>
      </c>
      <c r="Z37" s="10" t="s">
        <v>140</v>
      </c>
      <c r="AA37" s="10" t="s">
        <v>120</v>
      </c>
      <c r="AB37" s="10" t="s">
        <v>120</v>
      </c>
      <c r="AC37" s="10" t="s">
        <v>120</v>
      </c>
      <c r="AF37" s="10" t="s">
        <v>120</v>
      </c>
      <c r="AH37" s="10" t="s">
        <v>128</v>
      </c>
      <c r="AI37" s="10" t="s">
        <v>128</v>
      </c>
      <c r="AJ37" s="10" t="s">
        <v>127</v>
      </c>
      <c r="AK37" s="10" t="s">
        <v>127</v>
      </c>
      <c r="AL37" s="10" t="s">
        <v>127</v>
      </c>
      <c r="AO37" s="10" t="s">
        <v>127</v>
      </c>
      <c r="AP37" s="10" t="s">
        <v>128</v>
      </c>
      <c r="AS37" s="10" t="s">
        <v>127</v>
      </c>
      <c r="AU37" s="10" t="s">
        <v>127</v>
      </c>
      <c r="AW37" s="10" t="s">
        <v>127</v>
      </c>
      <c r="AY37" s="10" t="s">
        <v>121</v>
      </c>
      <c r="BF37" s="10" t="s">
        <v>120</v>
      </c>
      <c r="BG37" s="10" t="s">
        <v>120</v>
      </c>
      <c r="BH37" s="10" t="s">
        <v>128</v>
      </c>
      <c r="BI37" s="10" t="s">
        <v>127</v>
      </c>
      <c r="BJ37" s="10" t="s">
        <v>120</v>
      </c>
      <c r="BK37" s="10" t="s">
        <v>128</v>
      </c>
      <c r="BL37" s="10" t="s">
        <v>128</v>
      </c>
      <c r="BM37" s="10" t="s">
        <v>120</v>
      </c>
      <c r="BN37" s="10" t="s">
        <v>156</v>
      </c>
      <c r="BO37" s="12">
        <v>40134</v>
      </c>
      <c r="BP37" s="10" t="s">
        <v>126</v>
      </c>
      <c r="BQ37" s="12">
        <v>40135</v>
      </c>
      <c r="BR37" s="10" t="s">
        <v>120</v>
      </c>
      <c r="BS37" s="10" t="s">
        <v>142</v>
      </c>
      <c r="BT37" s="10" t="s">
        <v>127</v>
      </c>
      <c r="BU37" s="10" t="s">
        <v>127</v>
      </c>
      <c r="BV37" s="10" t="s">
        <v>127</v>
      </c>
      <c r="BW37" s="10" t="s">
        <v>128</v>
      </c>
      <c r="BX37" s="10" t="s">
        <v>128</v>
      </c>
      <c r="BY37" s="32" t="s">
        <v>125</v>
      </c>
      <c r="BZ37" s="10" t="s">
        <v>127</v>
      </c>
      <c r="CA37" s="10" t="s">
        <v>147</v>
      </c>
      <c r="CB37" s="10" t="s">
        <v>125</v>
      </c>
      <c r="CC37" s="10" t="s">
        <v>120</v>
      </c>
      <c r="CD37" s="10" t="s">
        <v>128</v>
      </c>
      <c r="CE37" s="10" t="s">
        <v>120</v>
      </c>
      <c r="CF37" s="10" t="s">
        <v>127</v>
      </c>
      <c r="CG37" s="10" t="s">
        <v>120</v>
      </c>
      <c r="CH37" s="12"/>
      <c r="CI37" s="10">
        <v>38.200000000000003</v>
      </c>
      <c r="CJ37" s="10" t="s">
        <v>142</v>
      </c>
      <c r="CK37" s="10" t="s">
        <v>127</v>
      </c>
      <c r="CL37" s="10" t="s">
        <v>120</v>
      </c>
      <c r="CM37" s="10">
        <v>60</v>
      </c>
      <c r="CN37" s="10" t="s">
        <v>157</v>
      </c>
      <c r="CO37" s="10" t="s">
        <v>158</v>
      </c>
      <c r="CP37" s="10" t="s">
        <v>120</v>
      </c>
      <c r="CQ37" s="10" t="s">
        <v>159</v>
      </c>
      <c r="CR37" s="10" t="s">
        <v>127</v>
      </c>
      <c r="CS37" s="10" t="s">
        <v>120</v>
      </c>
      <c r="CU37" s="10" t="s">
        <v>125</v>
      </c>
      <c r="CV37" s="10" t="s">
        <v>142</v>
      </c>
      <c r="CW37" s="10" t="s">
        <v>127</v>
      </c>
      <c r="CX37" s="10" t="s">
        <v>120</v>
      </c>
      <c r="CY37" s="10" t="s">
        <v>120</v>
      </c>
      <c r="CZ37" s="10" t="s">
        <v>120</v>
      </c>
      <c r="DA37" s="10" t="s">
        <v>120</v>
      </c>
      <c r="DB37" s="10" t="s">
        <v>127</v>
      </c>
      <c r="DC37" s="10" t="s">
        <v>128</v>
      </c>
      <c r="DD37" s="10" t="s">
        <v>125</v>
      </c>
      <c r="DF37" s="10" t="s">
        <v>120</v>
      </c>
      <c r="DG37" s="10" t="s">
        <v>120</v>
      </c>
      <c r="DH37" s="10" t="s">
        <v>120</v>
      </c>
      <c r="DI37" s="10" t="s">
        <v>125</v>
      </c>
      <c r="DJ37" s="10" t="s">
        <v>127</v>
      </c>
      <c r="DK37" s="10" t="s">
        <v>120</v>
      </c>
      <c r="DL37" s="10" t="s">
        <v>120</v>
      </c>
      <c r="DM37" s="10" t="s">
        <v>120</v>
      </c>
      <c r="DN37" s="10" t="s">
        <v>120</v>
      </c>
      <c r="DO37" s="10" t="s">
        <v>120</v>
      </c>
      <c r="DP37" s="10" t="s">
        <v>120</v>
      </c>
      <c r="DQ37" s="10" t="s">
        <v>120</v>
      </c>
      <c r="DR37" s="10" t="s">
        <v>120</v>
      </c>
      <c r="DS37" s="10" t="s">
        <v>120</v>
      </c>
      <c r="DT37" s="10" t="s">
        <v>120</v>
      </c>
      <c r="DU37" s="10" t="s">
        <v>120</v>
      </c>
      <c r="DV37" s="10" t="s">
        <v>120</v>
      </c>
      <c r="DZ37" s="10" t="s">
        <v>128</v>
      </c>
      <c r="EA37" s="10">
        <v>1</v>
      </c>
      <c r="EB37" s="10" t="s">
        <v>149</v>
      </c>
      <c r="EC37" s="10" t="s">
        <v>131</v>
      </c>
      <c r="ED37" s="10" t="s">
        <v>120</v>
      </c>
      <c r="EE37" s="10" t="s">
        <v>120</v>
      </c>
      <c r="EH37" s="10" t="s">
        <v>126</v>
      </c>
      <c r="EI37" s="10">
        <v>40135</v>
      </c>
      <c r="EJ37" s="10" t="s">
        <v>120</v>
      </c>
    </row>
    <row r="38" spans="1:141" s="13" customFormat="1" x14ac:dyDescent="0.25">
      <c r="A38" s="13">
        <v>808</v>
      </c>
      <c r="B38" s="13" t="s">
        <v>168</v>
      </c>
      <c r="C38" s="13">
        <v>180</v>
      </c>
      <c r="D38" s="13">
        <v>2010</v>
      </c>
      <c r="E38" s="13" t="s">
        <v>119</v>
      </c>
      <c r="F38" s="13" t="s">
        <v>121</v>
      </c>
      <c r="H38" s="14"/>
      <c r="I38" s="13" t="s">
        <v>121</v>
      </c>
      <c r="J38" s="13" t="s">
        <v>120</v>
      </c>
      <c r="K38" s="13" t="s">
        <v>120</v>
      </c>
      <c r="L38" s="13" t="s">
        <v>120</v>
      </c>
      <c r="M38" s="13" t="s">
        <v>120</v>
      </c>
      <c r="N38" s="12" t="s">
        <v>120</v>
      </c>
      <c r="O38" s="13">
        <v>808</v>
      </c>
      <c r="P38" s="13" t="s">
        <v>169</v>
      </c>
      <c r="Q38" s="13">
        <v>180</v>
      </c>
      <c r="R38" s="13" t="s">
        <v>138</v>
      </c>
      <c r="S38" s="13" t="s">
        <v>123</v>
      </c>
      <c r="T38" s="14" t="s">
        <v>139</v>
      </c>
      <c r="U38" s="13" t="s">
        <v>127</v>
      </c>
      <c r="V38" s="13" t="s">
        <v>120</v>
      </c>
      <c r="Z38" s="13" t="s">
        <v>140</v>
      </c>
      <c r="AA38" s="13" t="s">
        <v>120</v>
      </c>
      <c r="AB38" s="13" t="s">
        <v>120</v>
      </c>
      <c r="AC38" s="13" t="s">
        <v>120</v>
      </c>
      <c r="AF38" s="13" t="s">
        <v>120</v>
      </c>
      <c r="AH38" s="13" t="s">
        <v>128</v>
      </c>
      <c r="AI38" s="13" t="s">
        <v>128</v>
      </c>
      <c r="AJ38" s="13" t="s">
        <v>127</v>
      </c>
      <c r="AK38" s="13" t="s">
        <v>127</v>
      </c>
      <c r="AL38" s="13" t="s">
        <v>127</v>
      </c>
      <c r="AM38" s="13" t="s">
        <v>127</v>
      </c>
      <c r="AP38" s="13" t="s">
        <v>128</v>
      </c>
      <c r="AS38" s="13" t="s">
        <v>127</v>
      </c>
      <c r="AT38" s="13" t="s">
        <v>127</v>
      </c>
      <c r="AV38" s="13" t="s">
        <v>127</v>
      </c>
      <c r="AY38" s="13" t="s">
        <v>121</v>
      </c>
      <c r="BF38" s="13" t="s">
        <v>120</v>
      </c>
      <c r="BG38" s="13" t="s">
        <v>120</v>
      </c>
      <c r="BH38" s="13" t="s">
        <v>128</v>
      </c>
      <c r="BI38" s="13" t="s">
        <v>128</v>
      </c>
      <c r="BJ38" s="13" t="s">
        <v>120</v>
      </c>
      <c r="BK38" s="13" t="s">
        <v>127</v>
      </c>
      <c r="BL38" s="13" t="s">
        <v>127</v>
      </c>
      <c r="BM38" s="13" t="s">
        <v>120</v>
      </c>
      <c r="BN38" s="13" t="s">
        <v>156</v>
      </c>
      <c r="BO38" s="12">
        <v>40520</v>
      </c>
      <c r="BP38" s="13" t="s">
        <v>126</v>
      </c>
      <c r="BQ38" s="12">
        <v>40522</v>
      </c>
      <c r="BR38" s="13" t="s">
        <v>120</v>
      </c>
      <c r="BS38" s="13" t="s">
        <v>142</v>
      </c>
      <c r="BT38" s="13" t="s">
        <v>127</v>
      </c>
      <c r="BU38" s="13" t="s">
        <v>128</v>
      </c>
      <c r="BV38" s="13" t="s">
        <v>128</v>
      </c>
      <c r="BW38" s="13" t="s">
        <v>128</v>
      </c>
      <c r="BX38" s="13" t="s">
        <v>128</v>
      </c>
      <c r="BY38" s="32" t="s">
        <v>120</v>
      </c>
      <c r="BZ38" s="13" t="s">
        <v>128</v>
      </c>
      <c r="CA38" s="13" t="s">
        <v>147</v>
      </c>
      <c r="CB38" s="13" t="s">
        <v>128</v>
      </c>
      <c r="CC38" s="13" t="s">
        <v>120</v>
      </c>
      <c r="CD38" s="13" t="s">
        <v>127</v>
      </c>
      <c r="CE38" s="13" t="s">
        <v>120</v>
      </c>
      <c r="CF38" s="13" t="s">
        <v>127</v>
      </c>
      <c r="CG38" s="13" t="s">
        <v>120</v>
      </c>
      <c r="CH38" s="12"/>
      <c r="CI38" s="13">
        <v>35.799999999999997</v>
      </c>
      <c r="CJ38" s="13" t="s">
        <v>129</v>
      </c>
      <c r="CK38" s="13" t="s">
        <v>127</v>
      </c>
      <c r="CL38" s="13" t="s">
        <v>120</v>
      </c>
      <c r="CM38" s="13">
        <v>64</v>
      </c>
      <c r="CN38" s="13" t="s">
        <v>157</v>
      </c>
      <c r="CO38" s="13" t="s">
        <v>120</v>
      </c>
      <c r="CP38" s="13" t="s">
        <v>120</v>
      </c>
      <c r="CQ38" s="13" t="s">
        <v>120</v>
      </c>
      <c r="CR38" s="13" t="s">
        <v>127</v>
      </c>
      <c r="CS38" s="13" t="s">
        <v>120</v>
      </c>
      <c r="CT38" s="13">
        <v>20</v>
      </c>
      <c r="CU38" s="13" t="s">
        <v>170</v>
      </c>
      <c r="CV38" s="13" t="s">
        <v>142</v>
      </c>
      <c r="CW38" s="13" t="s">
        <v>120</v>
      </c>
      <c r="CX38" s="13" t="s">
        <v>120</v>
      </c>
      <c r="CY38" s="13" t="s">
        <v>120</v>
      </c>
      <c r="CZ38" s="13" t="s">
        <v>120</v>
      </c>
      <c r="DA38" s="13" t="s">
        <v>120</v>
      </c>
      <c r="DB38" s="13" t="s">
        <v>120</v>
      </c>
      <c r="DC38" s="13" t="s">
        <v>120</v>
      </c>
      <c r="DD38" s="13" t="s">
        <v>120</v>
      </c>
      <c r="DF38" s="13" t="s">
        <v>120</v>
      </c>
      <c r="DG38" s="13" t="s">
        <v>120</v>
      </c>
      <c r="DH38" s="13" t="s">
        <v>120</v>
      </c>
      <c r="DI38" s="13" t="s">
        <v>120</v>
      </c>
      <c r="DJ38" s="13" t="s">
        <v>127</v>
      </c>
      <c r="DK38" s="13" t="s">
        <v>120</v>
      </c>
      <c r="DL38" s="13" t="s">
        <v>120</v>
      </c>
      <c r="DM38" s="13" t="s">
        <v>120</v>
      </c>
      <c r="DN38" s="13" t="s">
        <v>120</v>
      </c>
      <c r="DO38" s="13" t="s">
        <v>120</v>
      </c>
      <c r="DP38" s="13" t="s">
        <v>127</v>
      </c>
      <c r="DQ38" s="13" t="s">
        <v>127</v>
      </c>
      <c r="DR38" s="13" t="s">
        <v>120</v>
      </c>
      <c r="DS38" s="13" t="s">
        <v>120</v>
      </c>
      <c r="DT38" s="13" t="s">
        <v>120</v>
      </c>
      <c r="DU38" s="13" t="s">
        <v>120</v>
      </c>
      <c r="DV38" s="13" t="s">
        <v>120</v>
      </c>
      <c r="DZ38" s="13" t="s">
        <v>120</v>
      </c>
      <c r="EA38" s="13">
        <v>2.2000000000000002</v>
      </c>
      <c r="EB38" s="13" t="s">
        <v>149</v>
      </c>
      <c r="EC38" s="13" t="s">
        <v>131</v>
      </c>
      <c r="ED38" s="13" t="s">
        <v>120</v>
      </c>
      <c r="EE38" s="13" t="s">
        <v>120</v>
      </c>
      <c r="EH38" s="13" t="s">
        <v>126</v>
      </c>
      <c r="EI38" s="13">
        <v>40522</v>
      </c>
      <c r="EJ38" s="13" t="s">
        <v>120</v>
      </c>
    </row>
    <row r="39" spans="1:141" s="13" customFormat="1" x14ac:dyDescent="0.25">
      <c r="A39" s="13">
        <v>948</v>
      </c>
      <c r="B39" s="13" t="s">
        <v>179</v>
      </c>
      <c r="C39" s="13" t="s">
        <v>120</v>
      </c>
      <c r="D39" s="13">
        <v>2011</v>
      </c>
      <c r="E39" s="13" t="s">
        <v>119</v>
      </c>
      <c r="F39" s="13" t="s">
        <v>133</v>
      </c>
      <c r="H39" s="14" t="s">
        <v>180</v>
      </c>
      <c r="I39" s="13" t="s">
        <v>133</v>
      </c>
      <c r="J39" s="13" t="s">
        <v>120</v>
      </c>
      <c r="K39" s="13" t="s">
        <v>120</v>
      </c>
      <c r="L39" s="13" t="s">
        <v>120</v>
      </c>
      <c r="M39" s="13" t="s">
        <v>120</v>
      </c>
      <c r="N39" s="12" t="s">
        <v>120</v>
      </c>
      <c r="O39" s="13">
        <v>948</v>
      </c>
      <c r="Q39" s="13" t="s">
        <v>120</v>
      </c>
      <c r="R39" s="13" t="s">
        <v>138</v>
      </c>
      <c r="S39" s="13" t="s">
        <v>123</v>
      </c>
      <c r="T39" s="14" t="s">
        <v>120</v>
      </c>
      <c r="U39" s="13" t="s">
        <v>120</v>
      </c>
      <c r="V39" s="13" t="s">
        <v>120</v>
      </c>
      <c r="Z39" s="13" t="s">
        <v>120</v>
      </c>
      <c r="AA39" s="13" t="s">
        <v>120</v>
      </c>
      <c r="AB39" s="13" t="s">
        <v>120</v>
      </c>
      <c r="AC39" s="13" t="s">
        <v>120</v>
      </c>
      <c r="AF39" s="13" t="s">
        <v>120</v>
      </c>
      <c r="AH39" s="13" t="s">
        <v>120</v>
      </c>
      <c r="AJ39" s="13" t="s">
        <v>120</v>
      </c>
      <c r="AK39" s="13" t="s">
        <v>120</v>
      </c>
      <c r="AL39" s="13" t="s">
        <v>120</v>
      </c>
      <c r="AM39" s="13" t="s">
        <v>120</v>
      </c>
      <c r="AP39" s="13" t="s">
        <v>120</v>
      </c>
      <c r="AQ39" s="13" t="s">
        <v>120</v>
      </c>
      <c r="AS39" s="13" t="s">
        <v>120</v>
      </c>
      <c r="AT39" s="13" t="s">
        <v>120</v>
      </c>
      <c r="AY39" s="13" t="s">
        <v>133</v>
      </c>
      <c r="BF39" s="13" t="s">
        <v>120</v>
      </c>
      <c r="BG39" s="13" t="s">
        <v>120</v>
      </c>
      <c r="BH39" s="13" t="s">
        <v>120</v>
      </c>
      <c r="BI39" s="13" t="s">
        <v>120</v>
      </c>
      <c r="BJ39" s="13" t="s">
        <v>120</v>
      </c>
      <c r="BK39" s="13" t="s">
        <v>120</v>
      </c>
      <c r="BL39" s="13" t="s">
        <v>120</v>
      </c>
      <c r="BM39" s="13" t="s">
        <v>120</v>
      </c>
      <c r="BN39" s="13" t="s">
        <v>120</v>
      </c>
      <c r="BO39" s="12" t="s">
        <v>120</v>
      </c>
      <c r="BP39" s="13" t="s">
        <v>126</v>
      </c>
      <c r="BQ39" s="12">
        <v>40884</v>
      </c>
      <c r="BR39" s="13" t="s">
        <v>120</v>
      </c>
      <c r="BS39" s="13" t="s">
        <v>120</v>
      </c>
      <c r="BT39" s="13" t="s">
        <v>120</v>
      </c>
      <c r="BU39" s="13" t="s">
        <v>120</v>
      </c>
      <c r="BV39" s="13" t="s">
        <v>120</v>
      </c>
      <c r="BW39" s="13" t="s">
        <v>120</v>
      </c>
      <c r="BX39" s="13" t="s">
        <v>120</v>
      </c>
      <c r="BY39" s="32" t="s">
        <v>120</v>
      </c>
      <c r="BZ39" s="13" t="s">
        <v>120</v>
      </c>
      <c r="CA39" s="13" t="s">
        <v>120</v>
      </c>
      <c r="CB39" s="13" t="s">
        <v>120</v>
      </c>
      <c r="CC39" s="13" t="s">
        <v>120</v>
      </c>
      <c r="CD39" s="13" t="s">
        <v>120</v>
      </c>
      <c r="CE39" s="13" t="s">
        <v>120</v>
      </c>
      <c r="CF39" s="13" t="s">
        <v>120</v>
      </c>
      <c r="CG39" s="13" t="s">
        <v>120</v>
      </c>
      <c r="CH39" s="12"/>
      <c r="CI39" s="13" t="s">
        <v>120</v>
      </c>
      <c r="CJ39" s="13" t="s">
        <v>120</v>
      </c>
      <c r="CK39" s="13" t="s">
        <v>120</v>
      </c>
      <c r="CL39" s="13" t="s">
        <v>120</v>
      </c>
      <c r="CM39" s="13" t="s">
        <v>120</v>
      </c>
      <c r="CN39" s="13" t="s">
        <v>120</v>
      </c>
      <c r="CO39" s="13" t="s">
        <v>120</v>
      </c>
      <c r="CP39" s="13" t="s">
        <v>120</v>
      </c>
      <c r="CQ39" s="13" t="s">
        <v>120</v>
      </c>
      <c r="CR39" s="13" t="s">
        <v>120</v>
      </c>
      <c r="CS39" s="13" t="s">
        <v>120</v>
      </c>
      <c r="CT39" s="13" t="s">
        <v>120</v>
      </c>
      <c r="CU39" s="13" t="s">
        <v>120</v>
      </c>
      <c r="CV39" s="13" t="s">
        <v>120</v>
      </c>
      <c r="CW39" s="13" t="s">
        <v>120</v>
      </c>
      <c r="CX39" s="13" t="s">
        <v>120</v>
      </c>
      <c r="CY39" s="13" t="s">
        <v>120</v>
      </c>
      <c r="CZ39" s="13" t="s">
        <v>120</v>
      </c>
      <c r="DA39" s="13" t="s">
        <v>120</v>
      </c>
      <c r="DB39" s="13" t="s">
        <v>120</v>
      </c>
      <c r="DC39" s="13" t="s">
        <v>120</v>
      </c>
      <c r="DD39" s="13" t="s">
        <v>120</v>
      </c>
      <c r="DF39" s="13" t="s">
        <v>120</v>
      </c>
      <c r="DG39" s="13" t="s">
        <v>120</v>
      </c>
      <c r="DH39" s="13" t="s">
        <v>120</v>
      </c>
      <c r="DI39" s="13" t="s">
        <v>120</v>
      </c>
      <c r="DJ39" s="13" t="s">
        <v>120</v>
      </c>
      <c r="DK39" s="13" t="s">
        <v>120</v>
      </c>
      <c r="DL39" s="13" t="s">
        <v>120</v>
      </c>
      <c r="DM39" s="13" t="s">
        <v>120</v>
      </c>
      <c r="DN39" s="13" t="s">
        <v>120</v>
      </c>
      <c r="DO39" s="13" t="s">
        <v>120</v>
      </c>
      <c r="DP39" s="13" t="s">
        <v>120</v>
      </c>
      <c r="DQ39" s="13" t="s">
        <v>120</v>
      </c>
      <c r="DR39" s="13" t="s">
        <v>120</v>
      </c>
      <c r="DS39" s="13" t="s">
        <v>120</v>
      </c>
      <c r="DT39" s="13" t="s">
        <v>120</v>
      </c>
      <c r="DU39" s="13" t="s">
        <v>120</v>
      </c>
      <c r="DV39" s="13" t="s">
        <v>120</v>
      </c>
      <c r="DZ39" s="13" t="s">
        <v>120</v>
      </c>
      <c r="EA39" s="13" t="s">
        <v>120</v>
      </c>
      <c r="EB39" s="13" t="s">
        <v>149</v>
      </c>
      <c r="EC39" s="13" t="s">
        <v>131</v>
      </c>
      <c r="ED39" s="13" t="s">
        <v>120</v>
      </c>
      <c r="EE39" s="13" t="s">
        <v>120</v>
      </c>
      <c r="EH39" s="13" t="s">
        <v>126</v>
      </c>
      <c r="EI39" s="13">
        <v>40884</v>
      </c>
      <c r="EJ39" s="13" t="s">
        <v>120</v>
      </c>
    </row>
    <row r="40" spans="1:141" s="13" customFormat="1" x14ac:dyDescent="0.25">
      <c r="A40" s="13">
        <v>949</v>
      </c>
      <c r="B40" s="13" t="s">
        <v>181</v>
      </c>
      <c r="C40" s="13" t="s">
        <v>120</v>
      </c>
      <c r="D40" s="13">
        <v>2011</v>
      </c>
      <c r="E40" s="13" t="s">
        <v>119</v>
      </c>
      <c r="F40" s="13" t="s">
        <v>133</v>
      </c>
      <c r="H40" s="14" t="s">
        <v>180</v>
      </c>
      <c r="I40" s="13" t="s">
        <v>133</v>
      </c>
      <c r="J40" s="13" t="s">
        <v>120</v>
      </c>
      <c r="K40" s="13" t="s">
        <v>120</v>
      </c>
      <c r="L40" s="13" t="s">
        <v>120</v>
      </c>
      <c r="M40" s="13" t="s">
        <v>120</v>
      </c>
      <c r="N40" s="12" t="s">
        <v>120</v>
      </c>
      <c r="O40" s="13">
        <v>949</v>
      </c>
      <c r="Q40" s="13" t="s">
        <v>120</v>
      </c>
      <c r="R40" s="13" t="s">
        <v>138</v>
      </c>
      <c r="S40" s="13" t="s">
        <v>123</v>
      </c>
      <c r="T40" s="14" t="s">
        <v>120</v>
      </c>
      <c r="U40" s="13" t="s">
        <v>120</v>
      </c>
      <c r="V40" s="13" t="s">
        <v>120</v>
      </c>
      <c r="Z40" s="13" t="s">
        <v>120</v>
      </c>
      <c r="AA40" s="13" t="s">
        <v>120</v>
      </c>
      <c r="AB40" s="13" t="s">
        <v>120</v>
      </c>
      <c r="AC40" s="13" t="s">
        <v>120</v>
      </c>
      <c r="AF40" s="13" t="s">
        <v>120</v>
      </c>
      <c r="AH40" s="13" t="s">
        <v>120</v>
      </c>
      <c r="AJ40" s="13" t="s">
        <v>120</v>
      </c>
      <c r="AK40" s="13" t="s">
        <v>120</v>
      </c>
      <c r="AL40" s="13" t="s">
        <v>120</v>
      </c>
      <c r="AM40" s="13" t="s">
        <v>120</v>
      </c>
      <c r="AP40" s="13" t="s">
        <v>120</v>
      </c>
      <c r="AQ40" s="13" t="s">
        <v>120</v>
      </c>
      <c r="AS40" s="13" t="s">
        <v>120</v>
      </c>
      <c r="AT40" s="13" t="s">
        <v>120</v>
      </c>
      <c r="AY40" s="13" t="s">
        <v>133</v>
      </c>
      <c r="BF40" s="13" t="s">
        <v>120</v>
      </c>
      <c r="BG40" s="13" t="s">
        <v>120</v>
      </c>
      <c r="BH40" s="13" t="s">
        <v>120</v>
      </c>
      <c r="BI40" s="13" t="s">
        <v>120</v>
      </c>
      <c r="BJ40" s="13" t="s">
        <v>120</v>
      </c>
      <c r="BK40" s="13" t="s">
        <v>120</v>
      </c>
      <c r="BL40" s="13" t="s">
        <v>120</v>
      </c>
      <c r="BM40" s="13" t="s">
        <v>120</v>
      </c>
      <c r="BN40" s="13" t="s">
        <v>120</v>
      </c>
      <c r="BO40" s="12" t="s">
        <v>120</v>
      </c>
      <c r="BP40" s="13" t="s">
        <v>126</v>
      </c>
      <c r="BQ40" s="12">
        <v>40885</v>
      </c>
      <c r="BR40" s="13" t="s">
        <v>120</v>
      </c>
      <c r="BS40" s="13" t="s">
        <v>120</v>
      </c>
      <c r="BT40" s="13" t="s">
        <v>120</v>
      </c>
      <c r="BU40" s="13" t="s">
        <v>120</v>
      </c>
      <c r="BV40" s="13" t="s">
        <v>120</v>
      </c>
      <c r="BW40" s="13" t="s">
        <v>120</v>
      </c>
      <c r="BX40" s="13" t="s">
        <v>120</v>
      </c>
      <c r="BY40" s="32" t="s">
        <v>120</v>
      </c>
      <c r="BZ40" s="13" t="s">
        <v>120</v>
      </c>
      <c r="CA40" s="13" t="s">
        <v>120</v>
      </c>
      <c r="CB40" s="13" t="s">
        <v>120</v>
      </c>
      <c r="CC40" s="13" t="s">
        <v>120</v>
      </c>
      <c r="CD40" s="13" t="s">
        <v>120</v>
      </c>
      <c r="CE40" s="13" t="s">
        <v>120</v>
      </c>
      <c r="CF40" s="13" t="s">
        <v>120</v>
      </c>
      <c r="CG40" s="13" t="s">
        <v>120</v>
      </c>
      <c r="CH40" s="12"/>
      <c r="CI40" s="13" t="s">
        <v>120</v>
      </c>
      <c r="CJ40" s="13" t="s">
        <v>120</v>
      </c>
      <c r="CK40" s="13" t="s">
        <v>120</v>
      </c>
      <c r="CL40" s="13" t="s">
        <v>120</v>
      </c>
      <c r="CM40" s="13" t="s">
        <v>120</v>
      </c>
      <c r="CN40" s="13" t="s">
        <v>120</v>
      </c>
      <c r="CO40" s="13" t="s">
        <v>120</v>
      </c>
      <c r="CP40" s="13" t="s">
        <v>120</v>
      </c>
      <c r="CQ40" s="13" t="s">
        <v>120</v>
      </c>
      <c r="CR40" s="13" t="s">
        <v>120</v>
      </c>
      <c r="CS40" s="13" t="s">
        <v>120</v>
      </c>
      <c r="CT40" s="13" t="s">
        <v>120</v>
      </c>
      <c r="CU40" s="13" t="s">
        <v>120</v>
      </c>
      <c r="CV40" s="13" t="s">
        <v>120</v>
      </c>
      <c r="CW40" s="13" t="s">
        <v>120</v>
      </c>
      <c r="CX40" s="13" t="s">
        <v>120</v>
      </c>
      <c r="CY40" s="13" t="s">
        <v>120</v>
      </c>
      <c r="CZ40" s="13" t="s">
        <v>120</v>
      </c>
      <c r="DA40" s="13" t="s">
        <v>120</v>
      </c>
      <c r="DB40" s="13" t="s">
        <v>120</v>
      </c>
      <c r="DC40" s="13" t="s">
        <v>120</v>
      </c>
      <c r="DD40" s="13" t="s">
        <v>120</v>
      </c>
      <c r="DF40" s="13" t="s">
        <v>120</v>
      </c>
      <c r="DG40" s="13" t="s">
        <v>120</v>
      </c>
      <c r="DH40" s="13" t="s">
        <v>120</v>
      </c>
      <c r="DI40" s="13" t="s">
        <v>120</v>
      </c>
      <c r="DJ40" s="13" t="s">
        <v>120</v>
      </c>
      <c r="DK40" s="13" t="s">
        <v>120</v>
      </c>
      <c r="DL40" s="13" t="s">
        <v>120</v>
      </c>
      <c r="DM40" s="13" t="s">
        <v>120</v>
      </c>
      <c r="DN40" s="13" t="s">
        <v>120</v>
      </c>
      <c r="DO40" s="13" t="s">
        <v>120</v>
      </c>
      <c r="DP40" s="13" t="s">
        <v>120</v>
      </c>
      <c r="DQ40" s="13" t="s">
        <v>120</v>
      </c>
      <c r="DR40" s="13" t="s">
        <v>120</v>
      </c>
      <c r="DS40" s="13" t="s">
        <v>120</v>
      </c>
      <c r="DT40" s="13" t="s">
        <v>120</v>
      </c>
      <c r="DU40" s="13" t="s">
        <v>120</v>
      </c>
      <c r="DV40" s="13" t="s">
        <v>120</v>
      </c>
      <c r="DZ40" s="13" t="s">
        <v>120</v>
      </c>
      <c r="EA40" s="13" t="s">
        <v>120</v>
      </c>
      <c r="EB40" s="13" t="s">
        <v>149</v>
      </c>
      <c r="EC40" s="13" t="s">
        <v>131</v>
      </c>
      <c r="ED40" s="13" t="s">
        <v>120</v>
      </c>
      <c r="EE40" s="13" t="s">
        <v>120</v>
      </c>
      <c r="EH40" s="13" t="s">
        <v>126</v>
      </c>
      <c r="EI40" s="13">
        <v>40885</v>
      </c>
      <c r="EJ40" s="13" t="s">
        <v>120</v>
      </c>
    </row>
    <row r="41" spans="1:141" s="10" customFormat="1" ht="13.5" customHeight="1" x14ac:dyDescent="0.25">
      <c r="A41" s="10">
        <v>1648</v>
      </c>
      <c r="B41" s="10" t="s">
        <v>200</v>
      </c>
      <c r="C41" s="10">
        <v>18</v>
      </c>
      <c r="D41" s="10">
        <v>2014</v>
      </c>
      <c r="E41" s="10" t="s">
        <v>119</v>
      </c>
      <c r="F41" s="10" t="s">
        <v>121</v>
      </c>
      <c r="G41" s="10">
        <v>88370</v>
      </c>
      <c r="H41" s="11" t="s">
        <v>201</v>
      </c>
      <c r="I41" s="10" t="s">
        <v>144</v>
      </c>
      <c r="J41" s="10">
        <v>4</v>
      </c>
      <c r="K41" s="10">
        <v>1</v>
      </c>
      <c r="L41" s="10">
        <v>3</v>
      </c>
      <c r="M41" s="10">
        <v>1</v>
      </c>
      <c r="N41" s="12" t="s">
        <v>120</v>
      </c>
      <c r="O41" s="10">
        <v>1648</v>
      </c>
      <c r="P41" s="10" t="s">
        <v>202</v>
      </c>
      <c r="Q41" s="10">
        <v>18</v>
      </c>
      <c r="R41" s="10" t="s">
        <v>138</v>
      </c>
      <c r="S41" s="10" t="s">
        <v>123</v>
      </c>
      <c r="T41" s="11" t="s">
        <v>203</v>
      </c>
      <c r="U41" s="10" t="s">
        <v>127</v>
      </c>
      <c r="V41" s="10" t="s">
        <v>120</v>
      </c>
      <c r="Z41" s="10" t="s">
        <v>120</v>
      </c>
      <c r="AA41" s="10" t="s">
        <v>120</v>
      </c>
      <c r="AB41" s="10" t="s">
        <v>120</v>
      </c>
      <c r="AC41" s="10" t="s">
        <v>120</v>
      </c>
      <c r="AF41" s="10" t="s">
        <v>127</v>
      </c>
      <c r="AH41" s="10" t="s">
        <v>120</v>
      </c>
      <c r="AJ41" s="10" t="s">
        <v>120</v>
      </c>
      <c r="AK41" s="10" t="s">
        <v>120</v>
      </c>
      <c r="AL41" s="10" t="s">
        <v>120</v>
      </c>
      <c r="AM41" s="10" t="s">
        <v>120</v>
      </c>
      <c r="AP41" s="10" t="s">
        <v>120</v>
      </c>
      <c r="AQ41" s="10" t="s">
        <v>120</v>
      </c>
      <c r="AS41" s="10" t="s">
        <v>120</v>
      </c>
      <c r="AT41" s="10" t="s">
        <v>120</v>
      </c>
      <c r="AY41" s="10" t="s">
        <v>121</v>
      </c>
      <c r="BA41" s="10">
        <v>35305</v>
      </c>
      <c r="BF41" s="10" t="s">
        <v>128</v>
      </c>
      <c r="BG41" s="10" t="s">
        <v>120</v>
      </c>
      <c r="BH41" s="10" t="s">
        <v>120</v>
      </c>
      <c r="BI41" s="10" t="s">
        <v>120</v>
      </c>
      <c r="BJ41" s="10" t="s">
        <v>120</v>
      </c>
      <c r="BK41" s="10" t="s">
        <v>120</v>
      </c>
      <c r="BL41" s="10" t="s">
        <v>120</v>
      </c>
      <c r="BM41" s="10" t="s">
        <v>120</v>
      </c>
      <c r="BN41" s="10" t="s">
        <v>120</v>
      </c>
      <c r="BO41" s="12">
        <v>41966</v>
      </c>
      <c r="BP41" s="10" t="s">
        <v>126</v>
      </c>
      <c r="BQ41" s="12">
        <v>41967</v>
      </c>
      <c r="BR41" s="10" t="s">
        <v>204</v>
      </c>
      <c r="BS41" s="10" t="s">
        <v>142</v>
      </c>
      <c r="BT41" s="10" t="s">
        <v>127</v>
      </c>
      <c r="BU41" s="10" t="s">
        <v>127</v>
      </c>
      <c r="BV41" s="10" t="s">
        <v>127</v>
      </c>
      <c r="BW41" s="10" t="s">
        <v>128</v>
      </c>
      <c r="BX41" s="10" t="s">
        <v>128</v>
      </c>
      <c r="BY41" s="32" t="s">
        <v>127</v>
      </c>
      <c r="BZ41" s="10" t="s">
        <v>128</v>
      </c>
      <c r="CA41" s="10" t="s">
        <v>175</v>
      </c>
      <c r="CB41" s="10" t="s">
        <v>128</v>
      </c>
      <c r="CC41" s="10" t="s">
        <v>128</v>
      </c>
      <c r="CD41" s="10" t="s">
        <v>127</v>
      </c>
      <c r="CE41" s="10" t="s">
        <v>205</v>
      </c>
      <c r="CF41" s="10" t="s">
        <v>127</v>
      </c>
      <c r="CG41" s="10" t="s">
        <v>127</v>
      </c>
      <c r="CH41" s="41">
        <v>41966</v>
      </c>
      <c r="CI41" s="10">
        <v>35</v>
      </c>
      <c r="CJ41" s="10" t="s">
        <v>129</v>
      </c>
      <c r="CK41" s="10" t="s">
        <v>128</v>
      </c>
      <c r="CL41" s="10" t="s">
        <v>128</v>
      </c>
      <c r="CM41" s="10" t="s">
        <v>120</v>
      </c>
      <c r="CN41" s="10" t="s">
        <v>120</v>
      </c>
      <c r="CO41" s="10" t="s">
        <v>120</v>
      </c>
      <c r="CP41" s="10" t="s">
        <v>120</v>
      </c>
      <c r="CQ41" s="10" t="s">
        <v>120</v>
      </c>
      <c r="CR41" s="10" t="s">
        <v>128</v>
      </c>
      <c r="CS41" s="10" t="s">
        <v>128</v>
      </c>
      <c r="CT41" s="10" t="s">
        <v>120</v>
      </c>
      <c r="CU41" s="10" t="s">
        <v>120</v>
      </c>
      <c r="CV41" s="10" t="s">
        <v>120</v>
      </c>
      <c r="CW41" s="10" t="s">
        <v>127</v>
      </c>
      <c r="CX41" s="10" t="s">
        <v>127</v>
      </c>
      <c r="CY41" s="10" t="s">
        <v>206</v>
      </c>
      <c r="CZ41" s="10" t="s">
        <v>128</v>
      </c>
      <c r="DA41" s="10" t="s">
        <v>120</v>
      </c>
      <c r="DB41" s="10" t="s">
        <v>128</v>
      </c>
      <c r="DC41" s="10" t="s">
        <v>120</v>
      </c>
      <c r="DD41" s="10" t="s">
        <v>127</v>
      </c>
      <c r="DF41" s="10" t="s">
        <v>128</v>
      </c>
      <c r="DG41" s="10" t="s">
        <v>120</v>
      </c>
      <c r="DH41" s="10" t="s">
        <v>120</v>
      </c>
      <c r="DI41" s="10" t="s">
        <v>120</v>
      </c>
      <c r="DJ41" s="10" t="s">
        <v>127</v>
      </c>
      <c r="DK41" s="10" t="s">
        <v>127</v>
      </c>
      <c r="DL41" s="10" t="s">
        <v>127</v>
      </c>
      <c r="DM41" s="10" t="s">
        <v>127</v>
      </c>
      <c r="DN41" s="10" t="s">
        <v>128</v>
      </c>
      <c r="DO41" s="10" t="s">
        <v>128</v>
      </c>
      <c r="DP41" s="10" t="s">
        <v>128</v>
      </c>
      <c r="DQ41" s="10" t="s">
        <v>127</v>
      </c>
      <c r="DR41" s="10" t="s">
        <v>127</v>
      </c>
      <c r="DS41" s="10" t="s">
        <v>128</v>
      </c>
      <c r="DT41" s="10" t="s">
        <v>128</v>
      </c>
      <c r="DU41" s="10" t="s">
        <v>128</v>
      </c>
      <c r="DV41" s="10" t="s">
        <v>128</v>
      </c>
      <c r="DZ41" s="10" t="s">
        <v>128</v>
      </c>
      <c r="EA41" s="10">
        <v>1</v>
      </c>
      <c r="EB41" s="10" t="s">
        <v>149</v>
      </c>
      <c r="EC41" s="10" t="s">
        <v>131</v>
      </c>
      <c r="ED41" s="10" t="s">
        <v>120</v>
      </c>
      <c r="EE41" s="10" t="s">
        <v>120</v>
      </c>
      <c r="EH41" s="10" t="s">
        <v>126</v>
      </c>
      <c r="EI41" s="10">
        <v>41967</v>
      </c>
      <c r="EJ41" s="10" t="s">
        <v>204</v>
      </c>
    </row>
    <row r="42" spans="1:141" s="10" customFormat="1" x14ac:dyDescent="0.25">
      <c r="A42" s="10">
        <v>1755</v>
      </c>
      <c r="B42" s="10" t="s">
        <v>207</v>
      </c>
      <c r="C42" s="10">
        <v>30</v>
      </c>
      <c r="D42" s="10">
        <v>2014</v>
      </c>
      <c r="E42" s="10" t="s">
        <v>119</v>
      </c>
      <c r="F42" s="10" t="s">
        <v>121</v>
      </c>
      <c r="G42" s="10">
        <v>88370</v>
      </c>
      <c r="H42" s="11" t="s">
        <v>201</v>
      </c>
      <c r="I42" s="10" t="s">
        <v>144</v>
      </c>
      <c r="J42" s="10">
        <v>6</v>
      </c>
      <c r="K42" s="10">
        <v>1</v>
      </c>
      <c r="L42" s="10">
        <v>5</v>
      </c>
      <c r="M42" s="10">
        <v>1</v>
      </c>
      <c r="N42" s="12" t="s">
        <v>120</v>
      </c>
      <c r="O42" s="10">
        <v>1755</v>
      </c>
      <c r="P42" s="10" t="s">
        <v>208</v>
      </c>
      <c r="Q42" s="10">
        <v>30</v>
      </c>
      <c r="R42" s="10" t="s">
        <v>138</v>
      </c>
      <c r="S42" s="10" t="s">
        <v>123</v>
      </c>
      <c r="T42" s="11" t="s">
        <v>203</v>
      </c>
      <c r="U42" s="10" t="s">
        <v>127</v>
      </c>
      <c r="V42" s="10" t="s">
        <v>120</v>
      </c>
      <c r="Z42" s="10" t="s">
        <v>120</v>
      </c>
      <c r="AA42" s="10" t="s">
        <v>120</v>
      </c>
      <c r="AB42" s="10" t="s">
        <v>120</v>
      </c>
      <c r="AC42" s="10" t="s">
        <v>120</v>
      </c>
      <c r="AF42" s="10" t="s">
        <v>127</v>
      </c>
      <c r="AH42" s="10" t="s">
        <v>120</v>
      </c>
      <c r="AJ42" s="10" t="s">
        <v>120</v>
      </c>
      <c r="AK42" s="10" t="s">
        <v>120</v>
      </c>
      <c r="AL42" s="10" t="s">
        <v>120</v>
      </c>
      <c r="AM42" s="10" t="s">
        <v>120</v>
      </c>
      <c r="AP42" s="10" t="s">
        <v>120</v>
      </c>
      <c r="AQ42" s="10" t="s">
        <v>120</v>
      </c>
      <c r="AS42" s="10" t="s">
        <v>120</v>
      </c>
      <c r="AT42" s="10" t="s">
        <v>120</v>
      </c>
      <c r="AY42" s="10" t="s">
        <v>121</v>
      </c>
      <c r="BA42" s="10">
        <v>88370</v>
      </c>
      <c r="BE42" s="10" t="s">
        <v>127</v>
      </c>
      <c r="BF42" s="10" t="s">
        <v>127</v>
      </c>
      <c r="BG42" s="10" t="s">
        <v>120</v>
      </c>
      <c r="BH42" s="10" t="s">
        <v>120</v>
      </c>
      <c r="BI42" s="10" t="s">
        <v>120</v>
      </c>
      <c r="BJ42" s="10" t="s">
        <v>120</v>
      </c>
      <c r="BK42" s="10" t="s">
        <v>120</v>
      </c>
      <c r="BL42" s="10" t="s">
        <v>120</v>
      </c>
      <c r="BM42" s="10" t="s">
        <v>120</v>
      </c>
      <c r="BN42" s="10" t="s">
        <v>120</v>
      </c>
      <c r="BO42" s="12">
        <v>41931</v>
      </c>
      <c r="BP42" s="10" t="s">
        <v>126</v>
      </c>
      <c r="BQ42" s="12">
        <v>41934</v>
      </c>
      <c r="BR42" s="10" t="s">
        <v>204</v>
      </c>
      <c r="BS42" s="10" t="s">
        <v>142</v>
      </c>
      <c r="BT42" s="10" t="s">
        <v>127</v>
      </c>
      <c r="BU42" s="10" t="s">
        <v>127</v>
      </c>
      <c r="BV42" s="10" t="s">
        <v>127</v>
      </c>
      <c r="BW42" s="10" t="s">
        <v>127</v>
      </c>
      <c r="BX42" s="10" t="s">
        <v>128</v>
      </c>
      <c r="BY42" s="32" t="s">
        <v>127</v>
      </c>
      <c r="BZ42" s="10" t="s">
        <v>128</v>
      </c>
      <c r="CA42" s="10" t="s">
        <v>175</v>
      </c>
      <c r="CB42" s="10" t="s">
        <v>128</v>
      </c>
      <c r="CC42" s="10" t="s">
        <v>125</v>
      </c>
      <c r="CD42" s="10" t="s">
        <v>120</v>
      </c>
      <c r="CE42" s="10" t="s">
        <v>205</v>
      </c>
      <c r="CF42" s="10" t="s">
        <v>128</v>
      </c>
      <c r="CG42" s="10" t="s">
        <v>128</v>
      </c>
      <c r="CH42" s="41"/>
      <c r="CI42" s="10" t="s">
        <v>120</v>
      </c>
      <c r="CJ42" s="10" t="s">
        <v>120</v>
      </c>
      <c r="CK42" s="10" t="s">
        <v>120</v>
      </c>
      <c r="CL42" s="10" t="s">
        <v>120</v>
      </c>
      <c r="CM42" s="10" t="s">
        <v>120</v>
      </c>
      <c r="CN42" s="10" t="s">
        <v>120</v>
      </c>
      <c r="CO42" s="10" t="s">
        <v>120</v>
      </c>
      <c r="CP42" s="10" t="s">
        <v>120</v>
      </c>
      <c r="CQ42" s="10" t="s">
        <v>120</v>
      </c>
      <c r="CR42" s="10" t="s">
        <v>120</v>
      </c>
      <c r="CS42" s="10" t="s">
        <v>120</v>
      </c>
      <c r="CT42" s="10" t="s">
        <v>120</v>
      </c>
      <c r="CU42" s="10" t="s">
        <v>120</v>
      </c>
      <c r="CV42" s="10" t="s">
        <v>120</v>
      </c>
      <c r="CW42" s="10" t="s">
        <v>120</v>
      </c>
      <c r="CX42" s="10" t="s">
        <v>120</v>
      </c>
      <c r="CY42" s="10" t="s">
        <v>120</v>
      </c>
      <c r="CZ42" s="10" t="s">
        <v>120</v>
      </c>
      <c r="DA42" s="10" t="s">
        <v>120</v>
      </c>
      <c r="DB42" s="10" t="s">
        <v>120</v>
      </c>
      <c r="DC42" s="10" t="s">
        <v>120</v>
      </c>
      <c r="DD42" s="10" t="s">
        <v>127</v>
      </c>
      <c r="DF42" s="10" t="s">
        <v>128</v>
      </c>
      <c r="DG42" s="10" t="s">
        <v>120</v>
      </c>
      <c r="DH42" s="10" t="s">
        <v>120</v>
      </c>
      <c r="DI42" s="10" t="s">
        <v>120</v>
      </c>
      <c r="DJ42" s="10" t="s">
        <v>127</v>
      </c>
      <c r="DK42" s="10" t="s">
        <v>127</v>
      </c>
      <c r="DL42" s="10" t="s">
        <v>127</v>
      </c>
      <c r="DM42" s="10" t="s">
        <v>127</v>
      </c>
      <c r="DN42" s="10" t="s">
        <v>128</v>
      </c>
      <c r="DO42" s="10" t="s">
        <v>128</v>
      </c>
      <c r="DP42" s="10" t="s">
        <v>128</v>
      </c>
      <c r="DQ42" s="10" t="s">
        <v>128</v>
      </c>
      <c r="DR42" s="10" t="s">
        <v>127</v>
      </c>
      <c r="DS42" s="10" t="s">
        <v>128</v>
      </c>
      <c r="DT42" s="10" t="s">
        <v>128</v>
      </c>
      <c r="DU42" s="10" t="s">
        <v>128</v>
      </c>
      <c r="DV42" s="10" t="s">
        <v>128</v>
      </c>
      <c r="DZ42" s="10" t="s">
        <v>128</v>
      </c>
      <c r="EA42" s="10">
        <v>3</v>
      </c>
      <c r="EB42" s="10" t="s">
        <v>149</v>
      </c>
      <c r="EC42" s="10" t="s">
        <v>131</v>
      </c>
      <c r="ED42" s="10" t="s">
        <v>120</v>
      </c>
      <c r="EE42" s="10" t="s">
        <v>120</v>
      </c>
      <c r="EH42" s="10" t="s">
        <v>126</v>
      </c>
      <c r="EI42" s="10">
        <v>41934</v>
      </c>
      <c r="EJ42" s="10" t="s">
        <v>204</v>
      </c>
    </row>
    <row r="43" spans="1:141" s="13" customFormat="1" x14ac:dyDescent="0.25">
      <c r="A43" s="13">
        <v>1828</v>
      </c>
      <c r="B43" s="13" t="s">
        <v>214</v>
      </c>
      <c r="C43" s="13" t="s">
        <v>120</v>
      </c>
      <c r="D43" s="13">
        <v>2015</v>
      </c>
      <c r="E43" s="13" t="s">
        <v>172</v>
      </c>
      <c r="F43" s="13" t="s">
        <v>121</v>
      </c>
      <c r="H43" s="14"/>
      <c r="I43" s="13" t="s">
        <v>121</v>
      </c>
      <c r="J43" s="13" t="s">
        <v>120</v>
      </c>
      <c r="K43" s="13" t="s">
        <v>120</v>
      </c>
      <c r="L43" s="13" t="s">
        <v>120</v>
      </c>
      <c r="M43" s="13" t="s">
        <v>120</v>
      </c>
      <c r="N43" s="12" t="s">
        <v>120</v>
      </c>
      <c r="O43" s="13">
        <v>1828</v>
      </c>
      <c r="Q43" s="13" t="s">
        <v>120</v>
      </c>
      <c r="R43" s="13" t="s">
        <v>120</v>
      </c>
      <c r="S43" s="13" t="s">
        <v>123</v>
      </c>
      <c r="T43" s="14" t="s">
        <v>120</v>
      </c>
      <c r="U43" s="13" t="s">
        <v>120</v>
      </c>
      <c r="V43" s="13" t="s">
        <v>120</v>
      </c>
      <c r="Z43" s="13" t="s">
        <v>120</v>
      </c>
      <c r="AA43" s="13" t="s">
        <v>120</v>
      </c>
      <c r="AB43" s="13" t="s">
        <v>120</v>
      </c>
      <c r="AC43" s="13" t="s">
        <v>120</v>
      </c>
      <c r="AF43" s="13" t="s">
        <v>120</v>
      </c>
      <c r="AH43" s="13" t="s">
        <v>120</v>
      </c>
      <c r="AJ43" s="13" t="s">
        <v>120</v>
      </c>
      <c r="AK43" s="13" t="s">
        <v>120</v>
      </c>
      <c r="AL43" s="13" t="s">
        <v>120</v>
      </c>
      <c r="AM43" s="13" t="s">
        <v>120</v>
      </c>
      <c r="AP43" s="13" t="s">
        <v>120</v>
      </c>
      <c r="AQ43" s="13" t="s">
        <v>120</v>
      </c>
      <c r="AS43" s="13" t="s">
        <v>120</v>
      </c>
      <c r="AT43" s="13" t="s">
        <v>120</v>
      </c>
      <c r="AY43" s="13" t="s">
        <v>121</v>
      </c>
      <c r="BF43" s="13" t="s">
        <v>120</v>
      </c>
      <c r="BG43" s="13" t="s">
        <v>120</v>
      </c>
      <c r="BH43" s="13" t="s">
        <v>120</v>
      </c>
      <c r="BI43" s="13" t="s">
        <v>120</v>
      </c>
      <c r="BJ43" s="13" t="s">
        <v>120</v>
      </c>
      <c r="BK43" s="13" t="s">
        <v>120</v>
      </c>
      <c r="BL43" s="13" t="s">
        <v>120</v>
      </c>
      <c r="BM43" s="13" t="s">
        <v>120</v>
      </c>
      <c r="BN43" s="13" t="s">
        <v>120</v>
      </c>
      <c r="BO43" s="12">
        <v>42106</v>
      </c>
      <c r="BP43" s="13" t="s">
        <v>126</v>
      </c>
      <c r="BQ43" s="12">
        <v>42106</v>
      </c>
      <c r="BR43" s="13" t="s">
        <v>120</v>
      </c>
      <c r="BS43" s="13" t="s">
        <v>120</v>
      </c>
      <c r="BT43" s="13" t="s">
        <v>120</v>
      </c>
      <c r="BU43" s="13" t="s">
        <v>120</v>
      </c>
      <c r="BV43" s="13" t="s">
        <v>120</v>
      </c>
      <c r="BW43" s="13" t="s">
        <v>120</v>
      </c>
      <c r="BX43" s="13" t="s">
        <v>120</v>
      </c>
      <c r="BY43" s="32" t="s">
        <v>120</v>
      </c>
      <c r="BZ43" s="13" t="s">
        <v>120</v>
      </c>
      <c r="CA43" s="13" t="s">
        <v>120</v>
      </c>
      <c r="CB43" s="13" t="s">
        <v>120</v>
      </c>
      <c r="CC43" s="13" t="s">
        <v>120</v>
      </c>
      <c r="CD43" s="13" t="s">
        <v>120</v>
      </c>
      <c r="CE43" s="13" t="s">
        <v>120</v>
      </c>
      <c r="CF43" s="13" t="s">
        <v>120</v>
      </c>
      <c r="CG43" s="13" t="s">
        <v>120</v>
      </c>
      <c r="CH43" s="12"/>
      <c r="CI43" s="13" t="s">
        <v>120</v>
      </c>
      <c r="CJ43" s="13" t="s">
        <v>120</v>
      </c>
      <c r="CK43" s="13" t="s">
        <v>120</v>
      </c>
      <c r="CL43" s="13" t="s">
        <v>120</v>
      </c>
      <c r="CM43" s="13" t="s">
        <v>120</v>
      </c>
      <c r="CN43" s="13" t="s">
        <v>120</v>
      </c>
      <c r="CO43" s="13" t="s">
        <v>120</v>
      </c>
      <c r="CP43" s="13" t="s">
        <v>120</v>
      </c>
      <c r="CQ43" s="13" t="s">
        <v>120</v>
      </c>
      <c r="CR43" s="13" t="s">
        <v>120</v>
      </c>
      <c r="CS43" s="13" t="s">
        <v>120</v>
      </c>
      <c r="CT43" s="13" t="s">
        <v>120</v>
      </c>
      <c r="CU43" s="13" t="s">
        <v>120</v>
      </c>
      <c r="CV43" s="13" t="s">
        <v>120</v>
      </c>
      <c r="CW43" s="13" t="s">
        <v>120</v>
      </c>
      <c r="CX43" s="13" t="s">
        <v>120</v>
      </c>
      <c r="CY43" s="13" t="s">
        <v>120</v>
      </c>
      <c r="CZ43" s="13" t="s">
        <v>120</v>
      </c>
      <c r="DA43" s="13" t="s">
        <v>120</v>
      </c>
      <c r="DB43" s="13" t="s">
        <v>120</v>
      </c>
      <c r="DC43" s="13" t="s">
        <v>120</v>
      </c>
      <c r="DD43" s="13" t="s">
        <v>120</v>
      </c>
      <c r="DF43" s="13" t="s">
        <v>120</v>
      </c>
      <c r="DG43" s="13" t="s">
        <v>120</v>
      </c>
      <c r="DH43" s="13" t="s">
        <v>120</v>
      </c>
      <c r="DI43" s="13" t="s">
        <v>120</v>
      </c>
      <c r="DJ43" s="13" t="s">
        <v>120</v>
      </c>
      <c r="DK43" s="13" t="s">
        <v>120</v>
      </c>
      <c r="DL43" s="13" t="s">
        <v>120</v>
      </c>
      <c r="DM43" s="13" t="s">
        <v>120</v>
      </c>
      <c r="DN43" s="13" t="s">
        <v>120</v>
      </c>
      <c r="DO43" s="13" t="s">
        <v>120</v>
      </c>
      <c r="DP43" s="13" t="s">
        <v>120</v>
      </c>
      <c r="DQ43" s="13" t="s">
        <v>120</v>
      </c>
      <c r="DR43" s="13" t="s">
        <v>120</v>
      </c>
      <c r="DS43" s="13" t="s">
        <v>120</v>
      </c>
      <c r="DT43" s="13" t="s">
        <v>120</v>
      </c>
      <c r="DU43" s="13" t="s">
        <v>120</v>
      </c>
      <c r="DV43" s="13" t="s">
        <v>120</v>
      </c>
      <c r="DZ43" s="13" t="s">
        <v>120</v>
      </c>
      <c r="EA43" s="13">
        <v>0</v>
      </c>
      <c r="EB43" s="13" t="s">
        <v>149</v>
      </c>
      <c r="EC43" s="13" t="s">
        <v>131</v>
      </c>
      <c r="ED43" s="13" t="s">
        <v>120</v>
      </c>
      <c r="EE43" s="13" t="s">
        <v>120</v>
      </c>
      <c r="EH43" s="13" t="s">
        <v>126</v>
      </c>
      <c r="EI43" s="13">
        <v>42106</v>
      </c>
      <c r="EJ43" s="13" t="s">
        <v>120</v>
      </c>
    </row>
    <row r="44" spans="1:141" s="32" customFormat="1" x14ac:dyDescent="0.25">
      <c r="A44" s="32">
        <v>1856</v>
      </c>
      <c r="B44" s="32" t="s">
        <v>216</v>
      </c>
      <c r="C44" s="32">
        <v>48</v>
      </c>
      <c r="D44" s="32">
        <v>2015</v>
      </c>
      <c r="E44" s="32" t="s">
        <v>119</v>
      </c>
      <c r="F44" s="32" t="s">
        <v>121</v>
      </c>
      <c r="H44" s="14"/>
      <c r="I44" s="32" t="s">
        <v>121</v>
      </c>
      <c r="J44" s="32" t="s">
        <v>120</v>
      </c>
      <c r="K44" s="32" t="s">
        <v>120</v>
      </c>
      <c r="L44" s="32" t="s">
        <v>120</v>
      </c>
      <c r="M44" s="32" t="s">
        <v>120</v>
      </c>
      <c r="N44" s="33" t="s">
        <v>120</v>
      </c>
      <c r="O44" s="32">
        <v>1856</v>
      </c>
      <c r="P44" s="32" t="s">
        <v>217</v>
      </c>
      <c r="Q44" s="32">
        <v>48</v>
      </c>
      <c r="R44" s="32" t="s">
        <v>138</v>
      </c>
      <c r="S44" s="32" t="s">
        <v>123</v>
      </c>
      <c r="T44" s="14" t="s">
        <v>120</v>
      </c>
      <c r="U44" s="32" t="s">
        <v>120</v>
      </c>
      <c r="V44" s="32" t="s">
        <v>120</v>
      </c>
      <c r="Z44" s="32" t="s">
        <v>120</v>
      </c>
      <c r="AA44" s="32" t="s">
        <v>120</v>
      </c>
      <c r="AB44" s="32" t="s">
        <v>120</v>
      </c>
      <c r="AC44" s="32" t="s">
        <v>120</v>
      </c>
      <c r="AF44" s="32" t="s">
        <v>120</v>
      </c>
      <c r="AH44" s="32" t="s">
        <v>120</v>
      </c>
      <c r="AJ44" s="32" t="s">
        <v>120</v>
      </c>
      <c r="AK44" s="32" t="s">
        <v>120</v>
      </c>
      <c r="AL44" s="32" t="s">
        <v>120</v>
      </c>
      <c r="AM44" s="32" t="s">
        <v>120</v>
      </c>
      <c r="AP44" s="32" t="s">
        <v>120</v>
      </c>
      <c r="AQ44" s="32" t="s">
        <v>120</v>
      </c>
      <c r="AS44" s="32" t="s">
        <v>120</v>
      </c>
      <c r="AT44" s="32" t="s">
        <v>120</v>
      </c>
      <c r="AY44" s="32" t="s">
        <v>121</v>
      </c>
      <c r="BF44" s="32" t="s">
        <v>120</v>
      </c>
      <c r="BG44" s="32" t="s">
        <v>120</v>
      </c>
      <c r="BH44" s="32" t="s">
        <v>120</v>
      </c>
      <c r="BI44" s="32" t="s">
        <v>120</v>
      </c>
      <c r="BJ44" s="32" t="s">
        <v>120</v>
      </c>
      <c r="BK44" s="32" t="s">
        <v>120</v>
      </c>
      <c r="BL44" s="32" t="s">
        <v>120</v>
      </c>
      <c r="BM44" s="32" t="s">
        <v>120</v>
      </c>
      <c r="BN44" s="32" t="s">
        <v>120</v>
      </c>
      <c r="BO44" s="33">
        <v>42376</v>
      </c>
      <c r="BP44" s="32" t="s">
        <v>126</v>
      </c>
      <c r="BQ44" s="33">
        <v>42379</v>
      </c>
      <c r="BR44" s="32" t="s">
        <v>120</v>
      </c>
      <c r="BS44" s="32" t="s">
        <v>142</v>
      </c>
      <c r="BT44" s="32" t="s">
        <v>127</v>
      </c>
      <c r="BU44" s="32" t="s">
        <v>128</v>
      </c>
      <c r="BV44" s="32" t="s">
        <v>128</v>
      </c>
      <c r="BW44" s="32" t="s">
        <v>128</v>
      </c>
      <c r="BX44" s="32" t="s">
        <v>128</v>
      </c>
      <c r="BY44" s="32" t="s">
        <v>127</v>
      </c>
      <c r="BZ44" s="32" t="s">
        <v>128</v>
      </c>
      <c r="CA44" s="32" t="s">
        <v>175</v>
      </c>
      <c r="CB44" s="32" t="s">
        <v>128</v>
      </c>
      <c r="CC44" s="32" t="s">
        <v>120</v>
      </c>
      <c r="CD44" s="32" t="s">
        <v>127</v>
      </c>
      <c r="CE44" s="32" t="s">
        <v>120</v>
      </c>
      <c r="CF44" s="32" t="s">
        <v>127</v>
      </c>
      <c r="CG44" s="32" t="s">
        <v>120</v>
      </c>
      <c r="CH44" s="33"/>
      <c r="CI44" s="32">
        <v>35.4</v>
      </c>
      <c r="CJ44" s="32" t="s">
        <v>129</v>
      </c>
      <c r="CK44" s="32" t="s">
        <v>127</v>
      </c>
      <c r="CL44" s="32" t="s">
        <v>120</v>
      </c>
      <c r="CM44" s="32">
        <v>60</v>
      </c>
      <c r="CN44" s="32" t="s">
        <v>157</v>
      </c>
      <c r="CO44" s="32" t="s">
        <v>158</v>
      </c>
      <c r="CP44" s="32" t="s">
        <v>120</v>
      </c>
      <c r="CQ44" s="32" t="s">
        <v>218</v>
      </c>
      <c r="CR44" s="32" t="s">
        <v>127</v>
      </c>
      <c r="CS44" s="32" t="s">
        <v>120</v>
      </c>
      <c r="CT44" s="32">
        <v>20</v>
      </c>
      <c r="CU44" s="32" t="s">
        <v>170</v>
      </c>
      <c r="CV44" s="32" t="s">
        <v>142</v>
      </c>
      <c r="CW44" s="32" t="s">
        <v>120</v>
      </c>
      <c r="CX44" s="32" t="s">
        <v>120</v>
      </c>
      <c r="CY44" s="32" t="s">
        <v>120</v>
      </c>
      <c r="CZ44" s="32" t="s">
        <v>120</v>
      </c>
      <c r="DA44" s="32" t="s">
        <v>120</v>
      </c>
      <c r="DB44" s="32" t="s">
        <v>120</v>
      </c>
      <c r="DC44" s="32" t="s">
        <v>120</v>
      </c>
      <c r="DD44" s="32" t="s">
        <v>120</v>
      </c>
      <c r="DF44" s="32" t="s">
        <v>120</v>
      </c>
      <c r="DG44" s="32" t="s">
        <v>120</v>
      </c>
      <c r="DH44" s="32" t="s">
        <v>120</v>
      </c>
      <c r="DI44" s="32" t="s">
        <v>120</v>
      </c>
      <c r="DJ44" s="32" t="s">
        <v>127</v>
      </c>
      <c r="DK44" s="32" t="s">
        <v>127</v>
      </c>
      <c r="DL44" s="32" t="s">
        <v>120</v>
      </c>
      <c r="DM44" s="32" t="s">
        <v>120</v>
      </c>
      <c r="DN44" s="32" t="s">
        <v>128</v>
      </c>
      <c r="DO44" s="32" t="s">
        <v>128</v>
      </c>
      <c r="DP44" s="32" t="s">
        <v>127</v>
      </c>
      <c r="DQ44" s="32" t="s">
        <v>127</v>
      </c>
      <c r="DR44" s="32" t="s">
        <v>128</v>
      </c>
      <c r="DS44" s="32" t="s">
        <v>128</v>
      </c>
      <c r="DT44" s="32" t="s">
        <v>120</v>
      </c>
      <c r="DU44" s="32" t="s">
        <v>120</v>
      </c>
      <c r="DV44" s="32" t="s">
        <v>120</v>
      </c>
      <c r="DZ44" s="32" t="s">
        <v>120</v>
      </c>
      <c r="EA44" s="32">
        <v>3</v>
      </c>
      <c r="EB44" s="32" t="s">
        <v>149</v>
      </c>
      <c r="EC44" s="32" t="s">
        <v>131</v>
      </c>
      <c r="ED44" s="32" t="s">
        <v>120</v>
      </c>
      <c r="EE44" s="32" t="s">
        <v>120</v>
      </c>
      <c r="EH44" s="32" t="s">
        <v>126</v>
      </c>
      <c r="EI44" s="32">
        <v>42379</v>
      </c>
      <c r="EJ44" s="32" t="s">
        <v>120</v>
      </c>
    </row>
    <row r="45" spans="1:141" s="13" customFormat="1" x14ac:dyDescent="0.25">
      <c r="A45" s="13">
        <v>2061</v>
      </c>
      <c r="B45" s="13" t="s">
        <v>225</v>
      </c>
      <c r="C45" s="13">
        <v>90</v>
      </c>
      <c r="D45" s="13">
        <v>2016</v>
      </c>
      <c r="E45" s="13" t="s">
        <v>119</v>
      </c>
      <c r="F45" s="13" t="s">
        <v>121</v>
      </c>
      <c r="H45" s="14"/>
      <c r="I45" s="13" t="s">
        <v>121</v>
      </c>
      <c r="J45" s="13" t="s">
        <v>120</v>
      </c>
      <c r="K45" s="13" t="s">
        <v>120</v>
      </c>
      <c r="L45" s="13" t="s">
        <v>120</v>
      </c>
      <c r="M45" s="13" t="s">
        <v>120</v>
      </c>
      <c r="N45" s="12" t="s">
        <v>120</v>
      </c>
      <c r="O45" s="13">
        <v>2061</v>
      </c>
      <c r="P45" s="13" t="s">
        <v>226</v>
      </c>
      <c r="Q45" s="13">
        <v>90</v>
      </c>
      <c r="R45" s="13" t="s">
        <v>138</v>
      </c>
      <c r="S45" s="13" t="s">
        <v>123</v>
      </c>
      <c r="T45" s="14" t="s">
        <v>196</v>
      </c>
      <c r="U45" s="13" t="s">
        <v>120</v>
      </c>
      <c r="V45" s="13" t="s">
        <v>120</v>
      </c>
      <c r="Z45" s="13" t="s">
        <v>120</v>
      </c>
      <c r="AA45" s="13" t="s">
        <v>120</v>
      </c>
      <c r="AB45" s="13" t="s">
        <v>120</v>
      </c>
      <c r="AC45" s="13" t="s">
        <v>120</v>
      </c>
      <c r="AF45" s="13" t="s">
        <v>120</v>
      </c>
      <c r="AH45" s="13" t="s">
        <v>120</v>
      </c>
      <c r="AJ45" s="13" t="s">
        <v>128</v>
      </c>
      <c r="AK45" s="13" t="s">
        <v>120</v>
      </c>
      <c r="AL45" s="13" t="s">
        <v>127</v>
      </c>
      <c r="AM45" s="13" t="s">
        <v>127</v>
      </c>
      <c r="AO45" s="13" t="s">
        <v>127</v>
      </c>
      <c r="AP45" s="13" t="s">
        <v>128</v>
      </c>
      <c r="AS45" s="13" t="s">
        <v>120</v>
      </c>
      <c r="AT45" s="13" t="s">
        <v>127</v>
      </c>
      <c r="AY45" s="13" t="s">
        <v>121</v>
      </c>
      <c r="AZ45" s="13" t="s">
        <v>227</v>
      </c>
      <c r="BA45" s="13">
        <v>73300</v>
      </c>
      <c r="BB45" s="13" t="s">
        <v>228</v>
      </c>
      <c r="BE45" s="13" t="s">
        <v>127</v>
      </c>
      <c r="BF45" s="13" t="s">
        <v>127</v>
      </c>
      <c r="BG45" s="13" t="s">
        <v>120</v>
      </c>
      <c r="BH45" s="13" t="s">
        <v>120</v>
      </c>
      <c r="BI45" s="13" t="s">
        <v>120</v>
      </c>
      <c r="BJ45" s="13" t="s">
        <v>120</v>
      </c>
      <c r="BK45" s="13" t="s">
        <v>120</v>
      </c>
      <c r="BL45" s="13" t="s">
        <v>120</v>
      </c>
      <c r="BM45" s="13" t="s">
        <v>120</v>
      </c>
      <c r="BN45" s="13" t="s">
        <v>120</v>
      </c>
      <c r="BO45" s="12">
        <v>42713</v>
      </c>
      <c r="BP45" s="13" t="s">
        <v>120</v>
      </c>
      <c r="BQ45" s="12" t="s">
        <v>120</v>
      </c>
      <c r="BR45" s="13" t="s">
        <v>120</v>
      </c>
      <c r="BS45" s="13" t="s">
        <v>142</v>
      </c>
      <c r="BT45" s="13" t="s">
        <v>128</v>
      </c>
      <c r="BU45" s="13" t="s">
        <v>127</v>
      </c>
      <c r="BV45" s="13" t="s">
        <v>128</v>
      </c>
      <c r="BW45" s="13" t="s">
        <v>120</v>
      </c>
      <c r="BX45" s="13" t="s">
        <v>128</v>
      </c>
      <c r="BY45" s="32" t="s">
        <v>128</v>
      </c>
      <c r="BZ45" s="13" t="s">
        <v>128</v>
      </c>
      <c r="CA45" s="13" t="s">
        <v>120</v>
      </c>
      <c r="CB45" s="13" t="s">
        <v>128</v>
      </c>
      <c r="CC45" s="13" t="s">
        <v>120</v>
      </c>
      <c r="CD45" s="13" t="s">
        <v>128</v>
      </c>
      <c r="CE45" s="13" t="s">
        <v>213</v>
      </c>
      <c r="CF45" s="13" t="s">
        <v>127</v>
      </c>
      <c r="CG45" s="13" t="s">
        <v>120</v>
      </c>
      <c r="CH45" s="12"/>
      <c r="CI45" s="13">
        <v>36</v>
      </c>
      <c r="CJ45" s="13" t="s">
        <v>129</v>
      </c>
      <c r="CK45" s="13" t="s">
        <v>127</v>
      </c>
      <c r="CL45" s="13" t="s">
        <v>120</v>
      </c>
      <c r="CM45" s="13">
        <v>48</v>
      </c>
      <c r="CN45" s="13" t="s">
        <v>157</v>
      </c>
      <c r="CO45" s="13" t="s">
        <v>158</v>
      </c>
      <c r="CP45" s="13" t="s">
        <v>165</v>
      </c>
      <c r="CQ45" s="13" t="s">
        <v>218</v>
      </c>
      <c r="CR45" s="13" t="s">
        <v>127</v>
      </c>
      <c r="CS45" s="13" t="s">
        <v>120</v>
      </c>
      <c r="CT45" s="13">
        <v>20</v>
      </c>
      <c r="CU45" s="13" t="s">
        <v>170</v>
      </c>
      <c r="CV45" s="13" t="s">
        <v>125</v>
      </c>
      <c r="CW45" s="13" t="s">
        <v>127</v>
      </c>
      <c r="CX45" s="13" t="s">
        <v>120</v>
      </c>
      <c r="CY45" s="13" t="s">
        <v>165</v>
      </c>
      <c r="CZ45" s="13" t="s">
        <v>120</v>
      </c>
      <c r="DA45" s="13" t="s">
        <v>120</v>
      </c>
      <c r="DB45" s="13" t="s">
        <v>127</v>
      </c>
      <c r="DC45" s="13" t="s">
        <v>128</v>
      </c>
      <c r="DD45" s="13" t="s">
        <v>127</v>
      </c>
      <c r="DF45" s="13" t="s">
        <v>128</v>
      </c>
      <c r="DG45" s="13" t="s">
        <v>120</v>
      </c>
      <c r="DH45" s="13" t="s">
        <v>120</v>
      </c>
      <c r="DI45" s="13" t="s">
        <v>120</v>
      </c>
      <c r="DJ45" s="13" t="s">
        <v>128</v>
      </c>
      <c r="DK45" s="13" t="s">
        <v>128</v>
      </c>
      <c r="DL45" s="13" t="s">
        <v>128</v>
      </c>
      <c r="DM45" s="13" t="s">
        <v>120</v>
      </c>
      <c r="DN45" s="13" t="s">
        <v>128</v>
      </c>
      <c r="DO45" s="13" t="s">
        <v>128</v>
      </c>
      <c r="DP45" s="13" t="s">
        <v>128</v>
      </c>
      <c r="DQ45" s="13" t="s">
        <v>128</v>
      </c>
      <c r="DR45" s="13" t="s">
        <v>128</v>
      </c>
      <c r="DS45" s="13" t="s">
        <v>128</v>
      </c>
      <c r="DT45" s="13" t="s">
        <v>120</v>
      </c>
      <c r="DU45" s="13" t="s">
        <v>120</v>
      </c>
      <c r="DV45" s="13" t="s">
        <v>120</v>
      </c>
      <c r="DZ45" s="13" t="s">
        <v>120</v>
      </c>
      <c r="EA45" s="13" t="s">
        <v>120</v>
      </c>
      <c r="EB45" s="13" t="s">
        <v>149</v>
      </c>
      <c r="EC45" s="13" t="s">
        <v>131</v>
      </c>
      <c r="ED45" s="13" t="s">
        <v>120</v>
      </c>
      <c r="EE45" s="13" t="s">
        <v>120</v>
      </c>
      <c r="EJ45" s="13" t="s">
        <v>120</v>
      </c>
    </row>
    <row r="46" spans="1:141" s="10" customFormat="1" x14ac:dyDescent="0.25">
      <c r="A46" s="10">
        <v>3009</v>
      </c>
      <c r="B46" s="10" t="s">
        <v>286</v>
      </c>
      <c r="C46" s="10">
        <v>197</v>
      </c>
      <c r="D46" s="10">
        <v>2019</v>
      </c>
      <c r="E46" s="10" t="s">
        <v>172</v>
      </c>
      <c r="F46" s="10" t="s">
        <v>121</v>
      </c>
      <c r="G46" s="10">
        <v>67420</v>
      </c>
      <c r="H46" s="11" t="s">
        <v>287</v>
      </c>
      <c r="I46" s="10" t="s">
        <v>121</v>
      </c>
      <c r="J46" s="10">
        <v>3</v>
      </c>
      <c r="K46" s="10">
        <v>1</v>
      </c>
      <c r="L46" s="10">
        <v>2</v>
      </c>
      <c r="M46" s="10">
        <v>1</v>
      </c>
      <c r="N46" s="47">
        <v>43622</v>
      </c>
      <c r="P46" s="10" t="s">
        <v>288</v>
      </c>
      <c r="Q46" s="10">
        <v>197</v>
      </c>
      <c r="R46" s="10" t="s">
        <v>122</v>
      </c>
      <c r="S46" s="10" t="s">
        <v>123</v>
      </c>
      <c r="T46" s="11"/>
      <c r="U46" s="10" t="s">
        <v>127</v>
      </c>
      <c r="V46" s="10" t="s">
        <v>127</v>
      </c>
      <c r="W46" s="10" t="s">
        <v>127</v>
      </c>
      <c r="X46" s="10" t="s">
        <v>127</v>
      </c>
      <c r="Z46" s="10" t="s">
        <v>285</v>
      </c>
      <c r="AA46" s="10">
        <v>4</v>
      </c>
      <c r="AC46" s="10" t="s">
        <v>128</v>
      </c>
      <c r="AF46" s="10" t="s">
        <v>128</v>
      </c>
      <c r="AH46" s="10" t="s">
        <v>128</v>
      </c>
      <c r="AI46" s="10" t="s">
        <v>128</v>
      </c>
      <c r="AJ46" s="10" t="s">
        <v>127</v>
      </c>
      <c r="AK46" s="10" t="s">
        <v>127</v>
      </c>
      <c r="AL46" s="10" t="s">
        <v>128</v>
      </c>
      <c r="AS46" s="10" t="s">
        <v>127</v>
      </c>
      <c r="AT46" s="10" t="s">
        <v>127</v>
      </c>
      <c r="AY46" s="10" t="s">
        <v>121</v>
      </c>
      <c r="AZ46" s="10" t="s">
        <v>289</v>
      </c>
      <c r="BA46" s="10">
        <v>67420</v>
      </c>
      <c r="BB46" s="10" t="s">
        <v>287</v>
      </c>
      <c r="BD46" s="10">
        <v>0.56000000000000005</v>
      </c>
      <c r="BE46" s="10" t="s">
        <v>127</v>
      </c>
      <c r="BF46" s="10" t="s">
        <v>128</v>
      </c>
      <c r="BG46" s="10" t="s">
        <v>127</v>
      </c>
      <c r="BH46" s="10" t="s">
        <v>128</v>
      </c>
      <c r="BI46" s="10" t="s">
        <v>128</v>
      </c>
      <c r="BK46" s="10" t="s">
        <v>128</v>
      </c>
      <c r="BL46" s="10" t="s">
        <v>128</v>
      </c>
      <c r="BN46" s="10" t="s">
        <v>141</v>
      </c>
      <c r="BO46" s="47">
        <v>43620</v>
      </c>
      <c r="BP46" s="10" t="s">
        <v>126</v>
      </c>
      <c r="BQ46" s="47">
        <v>43622</v>
      </c>
      <c r="BR46" s="10" t="s">
        <v>272</v>
      </c>
      <c r="BS46" s="10" t="s">
        <v>212</v>
      </c>
      <c r="BT46" s="10" t="s">
        <v>127</v>
      </c>
      <c r="BU46" s="10" t="s">
        <v>127</v>
      </c>
      <c r="BV46" s="10" t="s">
        <v>127</v>
      </c>
      <c r="BW46" s="10" t="s">
        <v>128</v>
      </c>
      <c r="BX46" s="10" t="s">
        <v>128</v>
      </c>
      <c r="BY46" s="32" t="s">
        <v>127</v>
      </c>
      <c r="CA46" s="10" t="s">
        <v>175</v>
      </c>
      <c r="CB46" s="10" t="s">
        <v>128</v>
      </c>
      <c r="CC46" s="10" t="s">
        <v>128</v>
      </c>
      <c r="CD46" s="10" t="s">
        <v>128</v>
      </c>
      <c r="CE46" s="10" t="s">
        <v>213</v>
      </c>
      <c r="CF46" s="10" t="s">
        <v>127</v>
      </c>
      <c r="CG46" s="10" t="s">
        <v>127</v>
      </c>
      <c r="CH46" s="47">
        <v>43620</v>
      </c>
      <c r="CJ46" s="10" t="s">
        <v>142</v>
      </c>
      <c r="CK46" s="10" t="s">
        <v>127</v>
      </c>
      <c r="CL46" s="10" t="s">
        <v>127</v>
      </c>
      <c r="CM46" s="10">
        <v>112</v>
      </c>
      <c r="CN46" s="10" t="s">
        <v>157</v>
      </c>
      <c r="CO46" s="10" t="s">
        <v>278</v>
      </c>
      <c r="CP46" s="10" t="s">
        <v>142</v>
      </c>
      <c r="CQ46" s="10" t="s">
        <v>142</v>
      </c>
      <c r="CR46" s="10" t="s">
        <v>127</v>
      </c>
      <c r="CS46" s="10" t="s">
        <v>127</v>
      </c>
      <c r="CU46" s="10" t="s">
        <v>290</v>
      </c>
      <c r="CV46" s="10" t="s">
        <v>142</v>
      </c>
      <c r="CW46" s="10" t="s">
        <v>127</v>
      </c>
      <c r="CX46" s="10" t="s">
        <v>127</v>
      </c>
      <c r="CY46" s="10" t="s">
        <v>280</v>
      </c>
      <c r="CZ46" s="10" t="s">
        <v>128</v>
      </c>
      <c r="DB46" s="10" t="s">
        <v>128</v>
      </c>
      <c r="DD46" s="10" t="s">
        <v>127</v>
      </c>
      <c r="DF46" s="10" t="s">
        <v>127</v>
      </c>
      <c r="DG46" s="48" t="s">
        <v>291</v>
      </c>
      <c r="DH46" s="10">
        <v>111000</v>
      </c>
      <c r="DI46" s="10" t="s">
        <v>148</v>
      </c>
      <c r="DJ46" s="10" t="s">
        <v>127</v>
      </c>
      <c r="DK46" s="10" t="s">
        <v>127</v>
      </c>
      <c r="DQ46" s="10" t="s">
        <v>127</v>
      </c>
      <c r="DY46" s="10" t="s">
        <v>127</v>
      </c>
      <c r="DZ46" s="10" t="s">
        <v>128</v>
      </c>
      <c r="EA46" s="10">
        <v>2</v>
      </c>
      <c r="EB46" s="10" t="s">
        <v>149</v>
      </c>
      <c r="EC46" s="10" t="s">
        <v>131</v>
      </c>
      <c r="EJ46" s="10" t="s">
        <v>272</v>
      </c>
      <c r="EK46" s="10" t="s">
        <v>292</v>
      </c>
    </row>
    <row r="47" spans="1:141" x14ac:dyDescent="0.25">
      <c r="EA47">
        <f>AVERAGE(EA35,EA36,EA37,EA38,EA43,EA44)</f>
        <v>2.3666666666666667</v>
      </c>
    </row>
    <row r="48" spans="1:141" x14ac:dyDescent="0.25">
      <c r="E48" s="10"/>
    </row>
  </sheetData>
  <conditionalFormatting sqref="BS1:CE31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S35:CE46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DG19" r:id="rId1"/>
    <hyperlink ref="DG46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6"/>
  <sheetViews>
    <sheetView workbookViewId="0">
      <selection activeCell="A19" sqref="A19:XFD21"/>
    </sheetView>
  </sheetViews>
  <sheetFormatPr baseColWidth="10" defaultRowHeight="15" x14ac:dyDescent="0.25"/>
  <cols>
    <col min="6" max="6" width="12.85546875" customWidth="1"/>
  </cols>
  <sheetData>
    <row r="1" spans="2:15" x14ac:dyDescent="0.25">
      <c r="D1" s="51"/>
      <c r="E1" s="21"/>
      <c r="G1" s="21"/>
    </row>
    <row r="2" spans="2:15" x14ac:dyDescent="0.25">
      <c r="D2" s="51"/>
      <c r="E2" s="21"/>
      <c r="G2" s="21"/>
    </row>
    <row r="4" spans="2:15" ht="15.75" thickBot="1" x14ac:dyDescent="0.3">
      <c r="B4" s="122"/>
      <c r="C4" s="122"/>
      <c r="D4" s="164" t="s">
        <v>433</v>
      </c>
      <c r="E4" s="164"/>
      <c r="F4" s="164" t="s">
        <v>434</v>
      </c>
      <c r="G4" s="164"/>
      <c r="H4" s="49"/>
      <c r="I4" s="49"/>
      <c r="N4" s="17"/>
    </row>
    <row r="5" spans="2:15" ht="15.75" thickBot="1" x14ac:dyDescent="0.3">
      <c r="B5" s="122"/>
      <c r="C5" s="122" t="s">
        <v>415</v>
      </c>
      <c r="D5" s="164">
        <v>7.8</v>
      </c>
      <c r="E5" s="164"/>
      <c r="F5" s="164">
        <v>13.3</v>
      </c>
      <c r="G5" s="164"/>
      <c r="H5" s="50"/>
      <c r="I5" s="50"/>
      <c r="N5" s="17"/>
    </row>
    <row r="6" spans="2:15" ht="15.75" thickBot="1" x14ac:dyDescent="0.3">
      <c r="B6" s="165" t="s">
        <v>409</v>
      </c>
      <c r="C6" s="122" t="s">
        <v>416</v>
      </c>
      <c r="D6" s="164">
        <v>1.5</v>
      </c>
      <c r="E6" s="164"/>
      <c r="F6" s="164">
        <v>0.7</v>
      </c>
      <c r="G6" s="164"/>
      <c r="H6" s="50"/>
      <c r="I6" s="50"/>
      <c r="N6" s="17"/>
    </row>
    <row r="7" spans="2:15" ht="15.75" thickBot="1" x14ac:dyDescent="0.3">
      <c r="B7" s="164"/>
      <c r="C7" s="122" t="s">
        <v>417</v>
      </c>
      <c r="D7" s="164">
        <v>16.399999999999999</v>
      </c>
      <c r="E7" s="164"/>
      <c r="F7" s="164">
        <v>35</v>
      </c>
      <c r="G7" s="164"/>
      <c r="H7" s="50"/>
      <c r="I7" s="50"/>
      <c r="N7" s="17"/>
    </row>
    <row r="8" spans="2:15" ht="15" customHeight="1" thickBot="1" x14ac:dyDescent="0.3">
      <c r="B8" s="122"/>
      <c r="C8" s="122"/>
      <c r="D8" s="122" t="s">
        <v>319</v>
      </c>
      <c r="E8" s="122" t="s">
        <v>320</v>
      </c>
      <c r="F8" s="122" t="s">
        <v>319</v>
      </c>
      <c r="G8" s="122" t="s">
        <v>320</v>
      </c>
      <c r="H8" s="122" t="s">
        <v>544</v>
      </c>
      <c r="I8" s="122" t="s">
        <v>547</v>
      </c>
      <c r="N8" s="52"/>
      <c r="O8" s="52"/>
    </row>
    <row r="9" spans="2:15" ht="15" customHeight="1" thickBot="1" x14ac:dyDescent="0.3">
      <c r="B9" s="162" t="s">
        <v>409</v>
      </c>
      <c r="C9" s="123" t="s">
        <v>432</v>
      </c>
      <c r="D9" s="123" t="s">
        <v>370</v>
      </c>
      <c r="E9" s="124">
        <f>5/9</f>
        <v>0.55555555555555558</v>
      </c>
      <c r="F9" s="125" t="s">
        <v>422</v>
      </c>
      <c r="G9" s="124">
        <f>5/24</f>
        <v>0.20833333333333334</v>
      </c>
      <c r="H9" s="131">
        <v>3.74</v>
      </c>
      <c r="I9" s="131">
        <v>3.84</v>
      </c>
      <c r="N9" s="52"/>
      <c r="O9" s="52"/>
    </row>
    <row r="10" spans="2:15" ht="15.75" thickBot="1" x14ac:dyDescent="0.3">
      <c r="B10" s="162"/>
      <c r="C10" s="126" t="s">
        <v>430</v>
      </c>
      <c r="D10" s="123" t="s">
        <v>421</v>
      </c>
      <c r="E10" s="124">
        <f>1/9</f>
        <v>0.1111111111111111</v>
      </c>
      <c r="F10" s="125" t="s">
        <v>424</v>
      </c>
      <c r="G10" s="124">
        <v>0.33333333333333331</v>
      </c>
      <c r="H10" s="131">
        <v>1.63</v>
      </c>
      <c r="I10" s="131">
        <v>3.84</v>
      </c>
      <c r="N10" s="52"/>
      <c r="O10" s="52"/>
    </row>
    <row r="11" spans="2:15" ht="15.75" thickBot="1" x14ac:dyDescent="0.3">
      <c r="B11" s="162"/>
      <c r="C11" s="123" t="s">
        <v>431</v>
      </c>
      <c r="D11" s="123" t="s">
        <v>420</v>
      </c>
      <c r="E11" s="124">
        <v>0.22222222222222199</v>
      </c>
      <c r="F11" s="125" t="s">
        <v>425</v>
      </c>
      <c r="G11" s="124">
        <f>4/24</f>
        <v>0.16666666666666666</v>
      </c>
      <c r="H11" s="131">
        <v>0.14000000000000001</v>
      </c>
      <c r="I11" s="131">
        <v>3.84</v>
      </c>
      <c r="J11" s="53"/>
      <c r="K11" s="52"/>
      <c r="L11" s="52"/>
      <c r="M11" s="52"/>
      <c r="N11" s="52"/>
      <c r="O11" s="52"/>
    </row>
    <row r="12" spans="2:15" ht="15.75" thickBot="1" x14ac:dyDescent="0.3">
      <c r="B12" s="162"/>
      <c r="C12" s="123" t="s">
        <v>410</v>
      </c>
      <c r="D12" s="123" t="s">
        <v>421</v>
      </c>
      <c r="E12" s="124">
        <v>0.11111111111111099</v>
      </c>
      <c r="F12" s="125" t="s">
        <v>423</v>
      </c>
      <c r="G12" s="124">
        <v>0.29166666666666669</v>
      </c>
      <c r="H12" s="131">
        <v>1.1599999999999999</v>
      </c>
      <c r="I12" s="131">
        <v>3.84</v>
      </c>
      <c r="J12" s="52"/>
      <c r="K12" s="52"/>
      <c r="L12" s="52"/>
    </row>
    <row r="13" spans="2:15" ht="15.75" thickBot="1" x14ac:dyDescent="0.3">
      <c r="B13" s="163" t="s">
        <v>408</v>
      </c>
      <c r="C13" s="127" t="s">
        <v>412</v>
      </c>
      <c r="D13" s="127" t="s">
        <v>445</v>
      </c>
      <c r="E13" s="128">
        <f>9/11</f>
        <v>0.81818181818181823</v>
      </c>
      <c r="F13" s="129" t="s">
        <v>348</v>
      </c>
      <c r="G13" s="128">
        <f>14/26</f>
        <v>0.53846153846153844</v>
      </c>
      <c r="H13" s="132">
        <v>2.57</v>
      </c>
      <c r="I13" s="132">
        <v>3.84</v>
      </c>
      <c r="J13" s="52"/>
      <c r="K13" s="52"/>
      <c r="L13" s="52"/>
    </row>
    <row r="14" spans="2:15" ht="15.75" thickBot="1" x14ac:dyDescent="0.3">
      <c r="B14" s="163"/>
      <c r="C14" s="127" t="s">
        <v>414</v>
      </c>
      <c r="D14" s="127" t="s">
        <v>426</v>
      </c>
      <c r="E14" s="128">
        <f>2/11</f>
        <v>0.18181818181818182</v>
      </c>
      <c r="F14" s="129" t="s">
        <v>428</v>
      </c>
      <c r="G14" s="128">
        <f>8/26</f>
        <v>0.30769230769230771</v>
      </c>
      <c r="H14" s="132">
        <v>0.62</v>
      </c>
      <c r="I14" s="132">
        <v>3.84</v>
      </c>
      <c r="J14" s="52"/>
      <c r="K14" s="52"/>
      <c r="L14" s="52"/>
    </row>
    <row r="15" spans="2:15" ht="15.75" thickBot="1" x14ac:dyDescent="0.3">
      <c r="B15" s="163"/>
      <c r="C15" s="127" t="s">
        <v>413</v>
      </c>
      <c r="D15" s="130" t="s">
        <v>427</v>
      </c>
      <c r="E15" s="128">
        <f>0/11</f>
        <v>0</v>
      </c>
      <c r="F15" s="129" t="s">
        <v>429</v>
      </c>
      <c r="G15" s="128">
        <f>4/26</f>
        <v>0.15384615384615385</v>
      </c>
      <c r="H15" s="132">
        <v>1.9</v>
      </c>
      <c r="I15" s="132">
        <v>3.84</v>
      </c>
      <c r="J15" s="49"/>
      <c r="K15" s="49"/>
      <c r="L15" s="49"/>
    </row>
    <row r="16" spans="2:15" x14ac:dyDescent="0.25"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</row>
  </sheetData>
  <mergeCells count="11">
    <mergeCell ref="B9:B12"/>
    <mergeCell ref="B13:B15"/>
    <mergeCell ref="D4:E4"/>
    <mergeCell ref="F4:G4"/>
    <mergeCell ref="B6:B7"/>
    <mergeCell ref="D6:E6"/>
    <mergeCell ref="D7:E7"/>
    <mergeCell ref="F6:G6"/>
    <mergeCell ref="F7:G7"/>
    <mergeCell ref="D5:E5"/>
    <mergeCell ref="F5:G5"/>
  </mergeCells>
  <pageMargins left="0.7" right="0.7" top="0.75" bottom="0.75" header="0.3" footer="0.3"/>
  <pageSetup paperSize="9" orientation="portrait" horizontalDpi="360" verticalDpi="360" r:id="rId1"/>
  <ignoredErrors>
    <ignoredError sqref="F9:F12 F14:F15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V30"/>
  <sheetViews>
    <sheetView topLeftCell="A15" zoomScale="86" workbookViewId="0">
      <selection activeCell="P8" sqref="P8:V15"/>
    </sheetView>
  </sheetViews>
  <sheetFormatPr baseColWidth="10" defaultRowHeight="15" x14ac:dyDescent="0.25"/>
  <cols>
    <col min="2" max="2" width="33.42578125" bestFit="1" customWidth="1"/>
    <col min="3" max="3" width="18.28515625" customWidth="1"/>
    <col min="4" max="4" width="32.42578125" customWidth="1"/>
    <col min="6" max="6" width="16.85546875" customWidth="1"/>
    <col min="10" max="10" width="21.7109375" customWidth="1"/>
    <col min="16" max="16" width="35.85546875" customWidth="1"/>
    <col min="18" max="18" width="24.85546875" customWidth="1"/>
  </cols>
  <sheetData>
    <row r="5" spans="2:22" ht="15.75" thickBot="1" x14ac:dyDescent="0.3">
      <c r="B5" s="71" t="s">
        <v>385</v>
      </c>
      <c r="C5" s="71"/>
      <c r="D5" s="17"/>
      <c r="E5" s="17"/>
      <c r="F5" s="17"/>
      <c r="G5" s="17"/>
      <c r="H5" s="17"/>
      <c r="P5" s="177" t="s">
        <v>386</v>
      </c>
      <c r="Q5" s="177"/>
      <c r="R5" s="17"/>
      <c r="S5" s="17"/>
      <c r="T5" s="17"/>
      <c r="U5" s="17"/>
      <c r="V5" s="17"/>
    </row>
    <row r="6" spans="2:22" ht="16.5" thickTop="1" thickBot="1" x14ac:dyDescent="0.3">
      <c r="B6" s="71"/>
      <c r="C6" s="71"/>
      <c r="D6" s="17"/>
      <c r="E6" s="184" t="s">
        <v>435</v>
      </c>
      <c r="F6" s="185"/>
      <c r="G6" s="184" t="s">
        <v>434</v>
      </c>
      <c r="H6" s="185"/>
      <c r="P6" s="177"/>
      <c r="Q6" s="177"/>
      <c r="R6" s="17"/>
      <c r="S6" s="175" t="s">
        <v>380</v>
      </c>
      <c r="T6" s="175"/>
      <c r="U6" s="175" t="s">
        <v>394</v>
      </c>
      <c r="V6" s="175"/>
    </row>
    <row r="7" spans="2:22" ht="16.5" thickTop="1" thickBot="1" x14ac:dyDescent="0.3">
      <c r="B7" s="17"/>
      <c r="C7" s="17"/>
      <c r="D7" s="17"/>
      <c r="E7" s="17" t="s">
        <v>319</v>
      </c>
      <c r="F7" s="17" t="s">
        <v>320</v>
      </c>
      <c r="G7" s="17" t="s">
        <v>319</v>
      </c>
      <c r="H7" s="17" t="s">
        <v>320</v>
      </c>
      <c r="P7" s="17"/>
      <c r="Q7" s="17"/>
      <c r="R7" s="17"/>
      <c r="S7" s="17" t="s">
        <v>319</v>
      </c>
      <c r="T7" s="17" t="s">
        <v>320</v>
      </c>
      <c r="U7" s="17" t="s">
        <v>319</v>
      </c>
      <c r="V7" s="17" t="s">
        <v>320</v>
      </c>
    </row>
    <row r="8" spans="2:22" ht="16.5" thickTop="1" thickBot="1" x14ac:dyDescent="0.3">
      <c r="B8" s="178" t="s">
        <v>375</v>
      </c>
      <c r="C8" s="179"/>
      <c r="D8" s="73" t="s">
        <v>381</v>
      </c>
      <c r="E8" s="29" t="s">
        <v>420</v>
      </c>
      <c r="F8" s="56">
        <f>2/9</f>
        <v>0.22222222222222221</v>
      </c>
      <c r="G8" s="19" t="s">
        <v>425</v>
      </c>
      <c r="H8" s="56">
        <f>4/24</f>
        <v>0.16666666666666666</v>
      </c>
      <c r="P8" s="175" t="s">
        <v>375</v>
      </c>
      <c r="Q8" s="175"/>
      <c r="R8" s="18" t="s">
        <v>387</v>
      </c>
      <c r="S8" s="19" t="s">
        <v>351</v>
      </c>
      <c r="T8" s="20">
        <f>0/6</f>
        <v>0</v>
      </c>
      <c r="U8" s="19" t="s">
        <v>359</v>
      </c>
      <c r="V8" s="20">
        <f>3/19</f>
        <v>0.15789473684210525</v>
      </c>
    </row>
    <row r="9" spans="2:22" ht="31.5" thickTop="1" thickBot="1" x14ac:dyDescent="0.3">
      <c r="B9" s="182"/>
      <c r="C9" s="183"/>
      <c r="D9" s="59" t="s">
        <v>518</v>
      </c>
      <c r="E9" s="29" t="s">
        <v>437</v>
      </c>
      <c r="F9" s="56">
        <f>8/9</f>
        <v>0.88888888888888884</v>
      </c>
      <c r="G9" s="19" t="s">
        <v>514</v>
      </c>
      <c r="H9" s="56">
        <f>10/12</f>
        <v>0.83333333333333337</v>
      </c>
      <c r="P9" s="176" t="s">
        <v>376</v>
      </c>
      <c r="Q9" s="176"/>
      <c r="R9" s="18" t="s">
        <v>395</v>
      </c>
      <c r="S9" s="19" t="s">
        <v>397</v>
      </c>
      <c r="T9" s="20">
        <f>4/4</f>
        <v>1</v>
      </c>
      <c r="U9" s="19" t="s">
        <v>396</v>
      </c>
      <c r="V9" s="20">
        <f>10/17</f>
        <v>0.58823529411764708</v>
      </c>
    </row>
    <row r="10" spans="2:22" ht="16.5" thickTop="1" thickBot="1" x14ac:dyDescent="0.3">
      <c r="B10" s="178" t="s">
        <v>376</v>
      </c>
      <c r="C10" s="179"/>
      <c r="D10" s="73" t="s">
        <v>383</v>
      </c>
      <c r="E10" s="29" t="s">
        <v>438</v>
      </c>
      <c r="F10" s="56">
        <f>2/3</f>
        <v>0.66666666666666663</v>
      </c>
      <c r="G10" s="19" t="s">
        <v>439</v>
      </c>
      <c r="H10" s="56">
        <f>8/12</f>
        <v>0.66666666666666663</v>
      </c>
      <c r="P10" s="176"/>
      <c r="Q10" s="176"/>
      <c r="R10" s="18" t="s">
        <v>398</v>
      </c>
      <c r="S10" s="19" t="s">
        <v>350</v>
      </c>
      <c r="T10" s="20">
        <f>4/5</f>
        <v>0.8</v>
      </c>
      <c r="U10" s="19" t="s">
        <v>399</v>
      </c>
      <c r="V10" s="20">
        <f>10/22</f>
        <v>0.45454545454545453</v>
      </c>
    </row>
    <row r="11" spans="2:22" ht="16.5" thickTop="1" thickBot="1" x14ac:dyDescent="0.3">
      <c r="B11" s="180"/>
      <c r="C11" s="181"/>
      <c r="D11" s="73" t="s">
        <v>440</v>
      </c>
      <c r="E11" s="29" t="s">
        <v>355</v>
      </c>
      <c r="F11" s="56">
        <f>1/1</f>
        <v>1</v>
      </c>
      <c r="G11" s="19" t="s">
        <v>441</v>
      </c>
      <c r="H11" s="56">
        <f>9/10</f>
        <v>0.9</v>
      </c>
      <c r="P11" s="176"/>
      <c r="Q11" s="176"/>
      <c r="R11" s="18" t="s">
        <v>388</v>
      </c>
      <c r="S11" s="19" t="s">
        <v>352</v>
      </c>
      <c r="T11" s="20"/>
      <c r="U11" s="19" t="s">
        <v>365</v>
      </c>
      <c r="V11" s="20">
        <f>1/15</f>
        <v>6.6666666666666666E-2</v>
      </c>
    </row>
    <row r="12" spans="2:22" ht="31.5" thickTop="1" thickBot="1" x14ac:dyDescent="0.3">
      <c r="B12" s="182"/>
      <c r="C12" s="183"/>
      <c r="D12" s="79" t="s">
        <v>515</v>
      </c>
      <c r="E12" s="29" t="s">
        <v>442</v>
      </c>
      <c r="F12" s="78">
        <v>1</v>
      </c>
      <c r="G12" s="29" t="s">
        <v>403</v>
      </c>
      <c r="H12" s="78">
        <f>9/13</f>
        <v>0.69230769230769229</v>
      </c>
      <c r="P12" s="176"/>
      <c r="Q12" s="176"/>
      <c r="R12" s="18" t="s">
        <v>389</v>
      </c>
      <c r="S12" s="19" t="s">
        <v>384</v>
      </c>
      <c r="T12" s="20">
        <f>0/4</f>
        <v>0</v>
      </c>
      <c r="U12" s="19" t="s">
        <v>400</v>
      </c>
      <c r="V12" s="20">
        <f>3/18</f>
        <v>0.16666666666666666</v>
      </c>
    </row>
    <row r="13" spans="2:22" ht="16.5" thickTop="1" thickBot="1" x14ac:dyDescent="0.3">
      <c r="B13" s="178" t="s">
        <v>377</v>
      </c>
      <c r="C13" s="179"/>
      <c r="D13" s="73" t="s">
        <v>378</v>
      </c>
      <c r="E13" s="29" t="s">
        <v>442</v>
      </c>
      <c r="F13" s="56">
        <v>1</v>
      </c>
      <c r="G13" s="19" t="s">
        <v>443</v>
      </c>
      <c r="H13" s="56">
        <v>1</v>
      </c>
      <c r="P13" s="176" t="s">
        <v>390</v>
      </c>
      <c r="Q13" s="176"/>
      <c r="R13" s="18" t="s">
        <v>391</v>
      </c>
      <c r="S13" s="19" t="s">
        <v>345</v>
      </c>
      <c r="T13" s="20">
        <f>0/5</f>
        <v>0</v>
      </c>
      <c r="U13" s="19" t="s">
        <v>401</v>
      </c>
      <c r="V13" s="20">
        <f>4/11</f>
        <v>0.36363636363636365</v>
      </c>
    </row>
    <row r="14" spans="2:22" ht="31.5" thickTop="1" thickBot="1" x14ac:dyDescent="0.3">
      <c r="B14" s="180"/>
      <c r="C14" s="181"/>
      <c r="D14" s="59" t="s">
        <v>517</v>
      </c>
      <c r="E14" s="29" t="s">
        <v>345</v>
      </c>
      <c r="F14" s="56">
        <f>0/4</f>
        <v>0</v>
      </c>
      <c r="G14" s="19" t="s">
        <v>516</v>
      </c>
      <c r="H14" s="56">
        <f>6/14</f>
        <v>0.42857142857142855</v>
      </c>
      <c r="P14" s="176"/>
      <c r="Q14" s="176"/>
      <c r="R14" s="18" t="s">
        <v>392</v>
      </c>
      <c r="S14" s="19" t="s">
        <v>382</v>
      </c>
      <c r="T14" s="20">
        <f>2/4</f>
        <v>0.5</v>
      </c>
      <c r="U14" s="19" t="s">
        <v>402</v>
      </c>
      <c r="V14" s="20">
        <f>8/16</f>
        <v>0.5</v>
      </c>
    </row>
    <row r="15" spans="2:22" ht="16.5" thickTop="1" thickBot="1" x14ac:dyDescent="0.3">
      <c r="B15" s="182"/>
      <c r="C15" s="183"/>
      <c r="D15" s="73" t="s">
        <v>379</v>
      </c>
      <c r="E15" s="29" t="s">
        <v>349</v>
      </c>
      <c r="F15" s="56">
        <f>1/5</f>
        <v>0.2</v>
      </c>
      <c r="G15" s="19" t="s">
        <v>444</v>
      </c>
      <c r="H15" s="56">
        <f>3/11</f>
        <v>0.27272727272727271</v>
      </c>
      <c r="P15" s="176"/>
      <c r="Q15" s="176"/>
      <c r="R15" s="18" t="s">
        <v>393</v>
      </c>
      <c r="S15" s="19" t="s">
        <v>397</v>
      </c>
      <c r="T15" s="20">
        <f>4/4</f>
        <v>1</v>
      </c>
      <c r="U15" s="19" t="s">
        <v>403</v>
      </c>
      <c r="V15" s="20">
        <f>9/13</f>
        <v>0.69230769230769229</v>
      </c>
    </row>
    <row r="16" spans="2:22" ht="15.75" thickTop="1" x14ac:dyDescent="0.25">
      <c r="H16" s="21"/>
      <c r="P16" s="28"/>
      <c r="Q16" s="28"/>
    </row>
    <row r="19" spans="2:8" ht="15.75" thickBot="1" x14ac:dyDescent="0.3">
      <c r="B19" s="172" t="s">
        <v>386</v>
      </c>
      <c r="C19" s="172"/>
    </row>
    <row r="20" spans="2:8" ht="16.5" thickTop="1" thickBot="1" x14ac:dyDescent="0.3">
      <c r="B20" s="172"/>
      <c r="C20" s="172"/>
      <c r="E20" s="173" t="s">
        <v>433</v>
      </c>
      <c r="F20" s="174"/>
      <c r="G20" s="173" t="s">
        <v>434</v>
      </c>
      <c r="H20" s="174"/>
    </row>
    <row r="21" spans="2:8" ht="16.5" thickTop="1" thickBot="1" x14ac:dyDescent="0.3">
      <c r="E21" s="80" t="s">
        <v>319</v>
      </c>
      <c r="F21" s="80" t="s">
        <v>320</v>
      </c>
      <c r="G21" s="80" t="s">
        <v>319</v>
      </c>
      <c r="H21" s="80" t="s">
        <v>320</v>
      </c>
    </row>
    <row r="22" spans="2:8" ht="16.5" thickTop="1" thickBot="1" x14ac:dyDescent="0.3">
      <c r="B22" s="173" t="s">
        <v>519</v>
      </c>
      <c r="C22" s="174"/>
      <c r="D22" s="81" t="s">
        <v>387</v>
      </c>
      <c r="E22" s="85" t="s">
        <v>421</v>
      </c>
      <c r="F22" s="87">
        <f>1/9</f>
        <v>0.1111111111111111</v>
      </c>
      <c r="G22" s="85" t="s">
        <v>529</v>
      </c>
      <c r="H22" s="82">
        <f>2/12</f>
        <v>0.16666666666666666</v>
      </c>
    </row>
    <row r="23" spans="2:8" ht="16.5" thickTop="1" thickBot="1" x14ac:dyDescent="0.3">
      <c r="B23" s="166" t="s">
        <v>376</v>
      </c>
      <c r="C23" s="167"/>
      <c r="D23" s="83" t="s">
        <v>520</v>
      </c>
      <c r="E23" s="86" t="s">
        <v>465</v>
      </c>
      <c r="F23" s="88">
        <f>5/5</f>
        <v>1</v>
      </c>
      <c r="G23" s="86" t="s">
        <v>500</v>
      </c>
      <c r="H23" s="84">
        <f>9/12</f>
        <v>0.75</v>
      </c>
    </row>
    <row r="24" spans="2:8" ht="15.75" thickBot="1" x14ac:dyDescent="0.3">
      <c r="B24" s="168"/>
      <c r="C24" s="169"/>
      <c r="D24" s="83" t="s">
        <v>521</v>
      </c>
      <c r="E24" s="86" t="s">
        <v>343</v>
      </c>
      <c r="F24" s="88">
        <f>5/6</f>
        <v>0.83333333333333337</v>
      </c>
      <c r="G24" s="86" t="s">
        <v>528</v>
      </c>
      <c r="H24" s="84">
        <f>9/17</f>
        <v>0.52941176470588236</v>
      </c>
    </row>
    <row r="25" spans="2:8" ht="15.75" thickBot="1" x14ac:dyDescent="0.3">
      <c r="B25" s="168"/>
      <c r="C25" s="169"/>
      <c r="D25" s="83" t="s">
        <v>522</v>
      </c>
      <c r="E25" s="86" t="s">
        <v>525</v>
      </c>
      <c r="F25" s="88">
        <f>0/1</f>
        <v>0</v>
      </c>
      <c r="G25" s="86" t="s">
        <v>364</v>
      </c>
      <c r="H25" s="84">
        <f>1/10</f>
        <v>0.1</v>
      </c>
    </row>
    <row r="26" spans="2:8" ht="15.75" thickBot="1" x14ac:dyDescent="0.3">
      <c r="B26" s="170"/>
      <c r="C26" s="171"/>
      <c r="D26" s="83" t="s">
        <v>523</v>
      </c>
      <c r="E26" s="86" t="s">
        <v>468</v>
      </c>
      <c r="F26" s="88">
        <f>0/3</f>
        <v>0</v>
      </c>
      <c r="G26" s="86" t="s">
        <v>492</v>
      </c>
      <c r="H26" s="84">
        <f>3/12</f>
        <v>0.25</v>
      </c>
    </row>
    <row r="27" spans="2:8" ht="16.5" thickTop="1" thickBot="1" x14ac:dyDescent="0.3">
      <c r="B27" s="166" t="s">
        <v>390</v>
      </c>
      <c r="C27" s="167"/>
      <c r="D27" s="83" t="s">
        <v>524</v>
      </c>
      <c r="E27" s="86" t="s">
        <v>345</v>
      </c>
      <c r="F27" s="88">
        <v>0</v>
      </c>
      <c r="G27" s="86" t="s">
        <v>527</v>
      </c>
      <c r="H27" s="84">
        <f>4/7</f>
        <v>0.5714285714285714</v>
      </c>
    </row>
    <row r="28" spans="2:8" ht="15.75" thickBot="1" x14ac:dyDescent="0.3">
      <c r="B28" s="168"/>
      <c r="C28" s="169"/>
      <c r="D28" s="83" t="s">
        <v>392</v>
      </c>
      <c r="E28" s="86" t="s">
        <v>442</v>
      </c>
      <c r="F28" s="88">
        <f>3/3</f>
        <v>1</v>
      </c>
      <c r="G28" s="86" t="s">
        <v>526</v>
      </c>
      <c r="H28" s="84">
        <f>7/11</f>
        <v>0.63636363636363635</v>
      </c>
    </row>
    <row r="29" spans="2:8" ht="15.75" thickBot="1" x14ac:dyDescent="0.3">
      <c r="B29" s="170"/>
      <c r="C29" s="171"/>
      <c r="D29" s="83" t="s">
        <v>393</v>
      </c>
      <c r="E29" s="86" t="s">
        <v>465</v>
      </c>
      <c r="F29" s="88">
        <f>5/5</f>
        <v>1</v>
      </c>
      <c r="G29" s="86" t="s">
        <v>476</v>
      </c>
      <c r="H29" s="84">
        <f>8/8</f>
        <v>1</v>
      </c>
    </row>
    <row r="30" spans="2:8" ht="15.75" thickTop="1" x14ac:dyDescent="0.25"/>
  </sheetData>
  <mergeCells count="17">
    <mergeCell ref="B13:C15"/>
    <mergeCell ref="E6:F6"/>
    <mergeCell ref="G6:H6"/>
    <mergeCell ref="B10:C12"/>
    <mergeCell ref="B8:C9"/>
    <mergeCell ref="U6:V6"/>
    <mergeCell ref="P9:Q12"/>
    <mergeCell ref="P13:Q15"/>
    <mergeCell ref="P5:Q6"/>
    <mergeCell ref="P8:Q8"/>
    <mergeCell ref="S6:T6"/>
    <mergeCell ref="B27:C29"/>
    <mergeCell ref="B19:C20"/>
    <mergeCell ref="E20:F20"/>
    <mergeCell ref="G20:H20"/>
    <mergeCell ref="B22:C22"/>
    <mergeCell ref="B23:C26"/>
  </mergeCells>
  <conditionalFormatting sqref="B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2"/>
  <sheetViews>
    <sheetView topLeftCell="A17" zoomScale="80" zoomScaleNormal="100" workbookViewId="0">
      <selection activeCell="C36" sqref="C36"/>
    </sheetView>
  </sheetViews>
  <sheetFormatPr baseColWidth="10" defaultRowHeight="15" x14ac:dyDescent="0.25"/>
  <cols>
    <col min="1" max="1" width="26.140625" customWidth="1"/>
    <col min="2" max="2" width="19.140625" customWidth="1"/>
    <col min="3" max="3" width="22.42578125" customWidth="1"/>
    <col min="4" max="4" width="19" customWidth="1"/>
    <col min="8" max="8" width="18" customWidth="1"/>
    <col min="10" max="10" width="9.5703125" customWidth="1"/>
    <col min="11" max="11" width="22.5703125" customWidth="1"/>
    <col min="12" max="12" width="16" customWidth="1"/>
  </cols>
  <sheetData>
    <row r="2" spans="2:10" x14ac:dyDescent="0.25">
      <c r="B2" s="194"/>
      <c r="C2" s="195"/>
      <c r="D2" s="198"/>
      <c r="E2" s="213" t="s">
        <v>318</v>
      </c>
      <c r="F2" s="214"/>
      <c r="G2" s="215" t="s">
        <v>435</v>
      </c>
      <c r="H2" s="216"/>
      <c r="I2" s="200" t="s">
        <v>446</v>
      </c>
      <c r="J2" s="201"/>
    </row>
    <row r="3" spans="2:10" x14ac:dyDescent="0.25">
      <c r="B3" s="196"/>
      <c r="C3" s="197"/>
      <c r="D3" s="199"/>
      <c r="E3" s="75" t="s">
        <v>319</v>
      </c>
      <c r="F3" s="75" t="s">
        <v>320</v>
      </c>
      <c r="G3" s="76" t="s">
        <v>319</v>
      </c>
      <c r="H3" s="76" t="s">
        <v>320</v>
      </c>
      <c r="I3" s="73" t="s">
        <v>319</v>
      </c>
      <c r="J3" s="73" t="s">
        <v>320</v>
      </c>
    </row>
    <row r="4" spans="2:10" ht="15.75" customHeight="1" x14ac:dyDescent="0.25">
      <c r="B4" s="206" t="s">
        <v>453</v>
      </c>
      <c r="C4" s="207"/>
      <c r="D4" s="73" t="s">
        <v>321</v>
      </c>
      <c r="E4" s="68" t="s">
        <v>486</v>
      </c>
      <c r="F4" s="64">
        <f>26/32</f>
        <v>0.8125</v>
      </c>
      <c r="G4" s="65" t="s">
        <v>437</v>
      </c>
      <c r="H4" s="138">
        <f>8/9</f>
        <v>0.88888888888888884</v>
      </c>
      <c r="I4" s="19" t="s">
        <v>454</v>
      </c>
      <c r="J4" s="157">
        <f>18/19</f>
        <v>0.94736842105263153</v>
      </c>
    </row>
    <row r="5" spans="2:10" x14ac:dyDescent="0.25">
      <c r="B5" s="208"/>
      <c r="C5" s="209"/>
      <c r="D5" s="73" t="s">
        <v>322</v>
      </c>
      <c r="E5" s="68" t="s">
        <v>489</v>
      </c>
      <c r="F5" s="64">
        <f>17/30</f>
        <v>0.56666666666666665</v>
      </c>
      <c r="G5" s="65" t="s">
        <v>459</v>
      </c>
      <c r="H5" s="138">
        <f>7/9</f>
        <v>0.77777777777777779</v>
      </c>
      <c r="I5" s="19" t="s">
        <v>473</v>
      </c>
      <c r="J5" s="157">
        <f>10/16</f>
        <v>0.625</v>
      </c>
    </row>
    <row r="6" spans="2:10" x14ac:dyDescent="0.25">
      <c r="B6" s="208"/>
      <c r="C6" s="209"/>
      <c r="D6" s="73" t="s">
        <v>323</v>
      </c>
      <c r="E6" s="68" t="s">
        <v>487</v>
      </c>
      <c r="F6" s="64">
        <f>13/31</f>
        <v>0.41935483870967744</v>
      </c>
      <c r="G6" s="65" t="s">
        <v>460</v>
      </c>
      <c r="H6" s="138">
        <f>6/9</f>
        <v>0.66666666666666663</v>
      </c>
      <c r="I6" s="19" t="s">
        <v>358</v>
      </c>
      <c r="J6" s="157">
        <f>7/17</f>
        <v>0.41176470588235292</v>
      </c>
    </row>
    <row r="7" spans="2:10" x14ac:dyDescent="0.25">
      <c r="B7" s="208"/>
      <c r="C7" s="209"/>
      <c r="D7" s="73" t="s">
        <v>324</v>
      </c>
      <c r="E7" s="68" t="s">
        <v>346</v>
      </c>
      <c r="F7" s="64">
        <f>5/30</f>
        <v>0.16666666666666666</v>
      </c>
      <c r="G7" s="65" t="s">
        <v>362</v>
      </c>
      <c r="H7" s="138">
        <f>1/8</f>
        <v>0.125</v>
      </c>
      <c r="I7" s="19" t="s">
        <v>474</v>
      </c>
      <c r="J7" s="157">
        <f>4/17</f>
        <v>0.23529411764705882</v>
      </c>
    </row>
    <row r="8" spans="2:10" ht="30" x14ac:dyDescent="0.25">
      <c r="B8" s="208"/>
      <c r="C8" s="209"/>
      <c r="D8" s="59" t="s">
        <v>461</v>
      </c>
      <c r="E8" s="68" t="s">
        <v>488</v>
      </c>
      <c r="F8" s="64">
        <f>24/32</f>
        <v>0.75</v>
      </c>
      <c r="G8" s="65" t="s">
        <v>437</v>
      </c>
      <c r="H8" s="138">
        <f>8/9</f>
        <v>0.88888888888888884</v>
      </c>
      <c r="I8" s="19" t="s">
        <v>475</v>
      </c>
      <c r="J8" s="157">
        <f>16/19</f>
        <v>0.84210526315789469</v>
      </c>
    </row>
    <row r="9" spans="2:10" s="50" customFormat="1" ht="45" x14ac:dyDescent="0.25">
      <c r="B9" s="208"/>
      <c r="C9" s="209"/>
      <c r="D9" s="74" t="s">
        <v>472</v>
      </c>
      <c r="E9" s="69" t="s">
        <v>490</v>
      </c>
      <c r="F9" s="156">
        <f>4/32</f>
        <v>0.125</v>
      </c>
      <c r="G9" s="66" t="s">
        <v>421</v>
      </c>
      <c r="H9" s="139">
        <f>1/9</f>
        <v>0.1111111111111111</v>
      </c>
      <c r="I9" s="29" t="s">
        <v>359</v>
      </c>
      <c r="J9" s="117">
        <f>3/19</f>
        <v>0.15789473684210525</v>
      </c>
    </row>
    <row r="10" spans="2:10" x14ac:dyDescent="0.25">
      <c r="B10" s="210"/>
      <c r="C10" s="211"/>
      <c r="D10" s="73" t="s">
        <v>325</v>
      </c>
      <c r="E10" s="68" t="s">
        <v>373</v>
      </c>
      <c r="F10" s="64">
        <f>7/13</f>
        <v>0.53846153846153844</v>
      </c>
      <c r="G10" s="65" t="s">
        <v>361</v>
      </c>
      <c r="H10" s="138">
        <f>6/7</f>
        <v>0.8571428571428571</v>
      </c>
      <c r="I10" s="19" t="s">
        <v>347</v>
      </c>
      <c r="J10" s="157">
        <f>1/6</f>
        <v>0.16666666666666666</v>
      </c>
    </row>
    <row r="11" spans="2:10" ht="12" customHeight="1" x14ac:dyDescent="0.25">
      <c r="B11" s="204" t="s">
        <v>452</v>
      </c>
      <c r="C11" s="192" t="s">
        <v>451</v>
      </c>
      <c r="D11" s="73" t="s">
        <v>331</v>
      </c>
      <c r="E11" s="68" t="s">
        <v>491</v>
      </c>
      <c r="F11" s="64">
        <f>7/12</f>
        <v>0.58333333333333337</v>
      </c>
      <c r="G11" s="65" t="s">
        <v>372</v>
      </c>
      <c r="H11" s="138">
        <f>1/4</f>
        <v>0.25</v>
      </c>
      <c r="I11" s="19" t="s">
        <v>464</v>
      </c>
      <c r="J11" s="157">
        <f>6/8</f>
        <v>0.75</v>
      </c>
    </row>
    <row r="12" spans="2:10" x14ac:dyDescent="0.25">
      <c r="B12" s="217"/>
      <c r="C12" s="212"/>
      <c r="D12" s="73" t="s">
        <v>337</v>
      </c>
      <c r="E12" s="68" t="s">
        <v>492</v>
      </c>
      <c r="F12" s="64">
        <f>3/12</f>
        <v>0.25</v>
      </c>
      <c r="G12" s="65" t="s">
        <v>382</v>
      </c>
      <c r="H12" s="138">
        <f>2/4</f>
        <v>0.5</v>
      </c>
      <c r="I12" s="19" t="s">
        <v>362</v>
      </c>
      <c r="J12" s="157">
        <f>1/8</f>
        <v>0.125</v>
      </c>
    </row>
    <row r="13" spans="2:10" x14ac:dyDescent="0.25">
      <c r="B13" s="217"/>
      <c r="C13" s="212"/>
      <c r="D13" s="73" t="s">
        <v>338</v>
      </c>
      <c r="E13" s="68" t="s">
        <v>493</v>
      </c>
      <c r="F13" s="64">
        <f>1/12</f>
        <v>8.3333333333333329E-2</v>
      </c>
      <c r="G13" s="67" t="s">
        <v>384</v>
      </c>
      <c r="H13" s="138">
        <f>0/4</f>
        <v>0</v>
      </c>
      <c r="I13" s="19" t="s">
        <v>362</v>
      </c>
      <c r="J13" s="157">
        <f>1/8</f>
        <v>0.125</v>
      </c>
    </row>
    <row r="14" spans="2:10" x14ac:dyDescent="0.25">
      <c r="B14" s="217"/>
      <c r="C14" s="193"/>
      <c r="D14" s="73" t="s">
        <v>483</v>
      </c>
      <c r="E14" s="68" t="s">
        <v>493</v>
      </c>
      <c r="F14" s="64">
        <f>1/12</f>
        <v>8.3333333333333329E-2</v>
      </c>
      <c r="G14" s="65" t="s">
        <v>372</v>
      </c>
      <c r="H14" s="138">
        <f>1/4</f>
        <v>0.25</v>
      </c>
      <c r="I14" s="19" t="s">
        <v>369</v>
      </c>
      <c r="J14" s="157">
        <f>0/8</f>
        <v>0</v>
      </c>
    </row>
    <row r="15" spans="2:10" ht="15" customHeight="1" x14ac:dyDescent="0.25">
      <c r="B15" s="217"/>
      <c r="C15" s="192" t="s">
        <v>566</v>
      </c>
      <c r="D15" s="73" t="s">
        <v>508</v>
      </c>
      <c r="E15" s="68" t="s">
        <v>494</v>
      </c>
      <c r="F15" s="64">
        <f>0/18</f>
        <v>0</v>
      </c>
      <c r="G15" s="65" t="s">
        <v>369</v>
      </c>
      <c r="H15" s="138">
        <f>0/8</f>
        <v>0</v>
      </c>
      <c r="I15" s="19" t="s">
        <v>427</v>
      </c>
      <c r="J15" s="157">
        <f>0/11</f>
        <v>0</v>
      </c>
    </row>
    <row r="16" spans="2:10" x14ac:dyDescent="0.25">
      <c r="B16" s="217"/>
      <c r="C16" s="212"/>
      <c r="D16" s="73" t="s">
        <v>509</v>
      </c>
      <c r="E16" s="68" t="s">
        <v>495</v>
      </c>
      <c r="F16" s="64">
        <f>12/18</f>
        <v>0.66666666666666663</v>
      </c>
      <c r="G16" s="65" t="s">
        <v>464</v>
      </c>
      <c r="H16" s="138">
        <f>6/8</f>
        <v>0.75</v>
      </c>
      <c r="I16" s="19" t="s">
        <v>498</v>
      </c>
      <c r="J16" s="157">
        <f>7/11</f>
        <v>0.63636363636363635</v>
      </c>
    </row>
    <row r="17" spans="2:10" x14ac:dyDescent="0.25">
      <c r="B17" s="217"/>
      <c r="C17" s="193"/>
      <c r="D17" s="73" t="s">
        <v>507</v>
      </c>
      <c r="E17" s="68" t="s">
        <v>496</v>
      </c>
      <c r="F17" s="64">
        <f>6/18</f>
        <v>0.33333333333333331</v>
      </c>
      <c r="G17" s="67" t="s">
        <v>499</v>
      </c>
      <c r="H17" s="138">
        <f>0/8</f>
        <v>0</v>
      </c>
      <c r="I17" s="19" t="s">
        <v>401</v>
      </c>
      <c r="J17" s="157">
        <f>4/11</f>
        <v>0.36363636363636365</v>
      </c>
    </row>
    <row r="18" spans="2:10" ht="30" x14ac:dyDescent="0.25">
      <c r="B18" s="217"/>
      <c r="C18" s="74" t="s">
        <v>567</v>
      </c>
      <c r="D18" s="72" t="s">
        <v>513</v>
      </c>
      <c r="E18" s="69" t="s">
        <v>497</v>
      </c>
      <c r="F18" s="156">
        <f>13/13</f>
        <v>1</v>
      </c>
      <c r="G18" s="66" t="s">
        <v>465</v>
      </c>
      <c r="H18" s="139">
        <f>5/5</f>
        <v>1</v>
      </c>
      <c r="I18" s="29" t="s">
        <v>476</v>
      </c>
      <c r="J18" s="117">
        <f>8/8</f>
        <v>1</v>
      </c>
    </row>
    <row r="19" spans="2:10" x14ac:dyDescent="0.25">
      <c r="B19" s="217"/>
      <c r="C19" s="192" t="s">
        <v>332</v>
      </c>
      <c r="D19" s="73" t="s">
        <v>333</v>
      </c>
      <c r="E19" s="68" t="s">
        <v>500</v>
      </c>
      <c r="F19" s="64">
        <f>9/12</f>
        <v>0.75</v>
      </c>
      <c r="G19" s="65" t="s">
        <v>397</v>
      </c>
      <c r="H19" s="138">
        <f>4/4</f>
        <v>1</v>
      </c>
      <c r="I19" s="19" t="s">
        <v>371</v>
      </c>
      <c r="J19" s="157">
        <f>5/8</f>
        <v>0.625</v>
      </c>
    </row>
    <row r="20" spans="2:10" x14ac:dyDescent="0.25">
      <c r="B20" s="217"/>
      <c r="C20" s="193"/>
      <c r="D20" s="73" t="s">
        <v>334</v>
      </c>
      <c r="E20" s="68" t="s">
        <v>492</v>
      </c>
      <c r="F20" s="64">
        <f>3/12</f>
        <v>0.25</v>
      </c>
      <c r="G20" s="65" t="s">
        <v>384</v>
      </c>
      <c r="H20" s="138">
        <f>0/4</f>
        <v>0</v>
      </c>
      <c r="I20" s="19" t="s">
        <v>367</v>
      </c>
      <c r="J20" s="157">
        <f>3/8</f>
        <v>0.375</v>
      </c>
    </row>
    <row r="21" spans="2:10" x14ac:dyDescent="0.25">
      <c r="B21" s="217"/>
      <c r="C21" s="192" t="s">
        <v>335</v>
      </c>
      <c r="D21" s="73" t="s">
        <v>165</v>
      </c>
      <c r="E21" s="68" t="s">
        <v>360</v>
      </c>
      <c r="F21" s="64">
        <f>7/8</f>
        <v>0.875</v>
      </c>
      <c r="G21" s="65" t="s">
        <v>466</v>
      </c>
      <c r="H21" s="138">
        <f>2/2</f>
        <v>1</v>
      </c>
      <c r="I21" s="19" t="s">
        <v>343</v>
      </c>
      <c r="J21" s="157">
        <f>5/6</f>
        <v>0.83333333333333337</v>
      </c>
    </row>
    <row r="22" spans="2:10" ht="15" customHeight="1" x14ac:dyDescent="0.25">
      <c r="B22" s="217"/>
      <c r="C22" s="193"/>
      <c r="D22" s="73" t="s">
        <v>336</v>
      </c>
      <c r="E22" s="62" t="s">
        <v>362</v>
      </c>
      <c r="F22" s="64">
        <f>1/8</f>
        <v>0.125</v>
      </c>
      <c r="G22" s="65" t="s">
        <v>462</v>
      </c>
      <c r="H22" s="138">
        <f>0/2</f>
        <v>0</v>
      </c>
      <c r="I22" s="19" t="s">
        <v>347</v>
      </c>
      <c r="J22" s="157">
        <f>1/6</f>
        <v>0.16666666666666666</v>
      </c>
    </row>
    <row r="23" spans="2:10" x14ac:dyDescent="0.25">
      <c r="B23" s="217"/>
      <c r="C23" s="204" t="s">
        <v>560</v>
      </c>
      <c r="D23" s="73" t="s">
        <v>511</v>
      </c>
      <c r="E23" s="68" t="s">
        <v>364</v>
      </c>
      <c r="F23" s="64">
        <f>1/10</f>
        <v>0.1</v>
      </c>
      <c r="G23" s="65" t="s">
        <v>384</v>
      </c>
      <c r="H23" s="140">
        <f>0/4</f>
        <v>0</v>
      </c>
      <c r="I23" s="19" t="s">
        <v>347</v>
      </c>
      <c r="J23" s="157">
        <f>1/6</f>
        <v>0.16666666666666666</v>
      </c>
    </row>
    <row r="24" spans="2:10" x14ac:dyDescent="0.25">
      <c r="B24" s="217"/>
      <c r="C24" s="212"/>
      <c r="D24" s="73" t="s">
        <v>484</v>
      </c>
      <c r="E24" s="68" t="s">
        <v>441</v>
      </c>
      <c r="F24" s="64">
        <f>9/10</f>
        <v>0.9</v>
      </c>
      <c r="G24" s="65" t="s">
        <v>397</v>
      </c>
      <c r="H24" s="138">
        <f>4/4</f>
        <v>1</v>
      </c>
      <c r="I24" s="19" t="s">
        <v>343</v>
      </c>
      <c r="J24" s="157">
        <f>5/6</f>
        <v>0.83333333333333337</v>
      </c>
    </row>
    <row r="25" spans="2:10" x14ac:dyDescent="0.25">
      <c r="B25" s="217"/>
      <c r="C25" s="193"/>
      <c r="D25" s="73" t="s">
        <v>485</v>
      </c>
      <c r="E25" s="68" t="s">
        <v>477</v>
      </c>
      <c r="F25" s="64">
        <f>0/10</f>
        <v>0</v>
      </c>
      <c r="G25" s="65" t="s">
        <v>384</v>
      </c>
      <c r="H25" s="138">
        <f>0/4</f>
        <v>0</v>
      </c>
      <c r="I25" s="19" t="s">
        <v>351</v>
      </c>
      <c r="J25" s="157">
        <f>0/6</f>
        <v>0</v>
      </c>
    </row>
    <row r="26" spans="2:10" x14ac:dyDescent="0.25">
      <c r="B26" s="217"/>
      <c r="C26" s="192" t="s">
        <v>339</v>
      </c>
      <c r="D26" s="73" t="s">
        <v>331</v>
      </c>
      <c r="E26" s="68" t="s">
        <v>436</v>
      </c>
      <c r="F26" s="64">
        <f>10/11</f>
        <v>0.90909090909090906</v>
      </c>
      <c r="G26" s="65" t="s">
        <v>397</v>
      </c>
      <c r="H26" s="138">
        <f>4/4</f>
        <v>1</v>
      </c>
      <c r="I26" s="19" t="s">
        <v>361</v>
      </c>
      <c r="J26" s="157">
        <f>6/7</f>
        <v>0.8571428571428571</v>
      </c>
    </row>
    <row r="27" spans="2:10" x14ac:dyDescent="0.25">
      <c r="B27" s="217"/>
      <c r="C27" s="193"/>
      <c r="D27" s="73" t="s">
        <v>340</v>
      </c>
      <c r="E27" s="68" t="s">
        <v>501</v>
      </c>
      <c r="F27" s="64">
        <f>1/11</f>
        <v>9.0909090909090912E-2</v>
      </c>
      <c r="G27" s="65" t="s">
        <v>384</v>
      </c>
      <c r="H27" s="138">
        <f>0/4</f>
        <v>0</v>
      </c>
      <c r="I27" s="19" t="s">
        <v>363</v>
      </c>
      <c r="J27" s="157">
        <f>1/7</f>
        <v>0.14285714285714285</v>
      </c>
    </row>
    <row r="28" spans="2:10" x14ac:dyDescent="0.25">
      <c r="B28" s="217"/>
      <c r="C28" s="192" t="s">
        <v>447</v>
      </c>
      <c r="D28" s="73" t="s">
        <v>469</v>
      </c>
      <c r="E28" s="68" t="s">
        <v>366</v>
      </c>
      <c r="F28" s="64">
        <f>4/9</f>
        <v>0.44444444444444442</v>
      </c>
      <c r="G28" s="65" t="s">
        <v>467</v>
      </c>
      <c r="H28" s="138">
        <f>1/3</f>
        <v>0.33333333333333331</v>
      </c>
      <c r="I28" s="19" t="s">
        <v>344</v>
      </c>
      <c r="J28" s="157">
        <f>3/6</f>
        <v>0.5</v>
      </c>
    </row>
    <row r="29" spans="2:10" x14ac:dyDescent="0.25">
      <c r="B29" s="217"/>
      <c r="C29" s="212"/>
      <c r="D29" s="73" t="s">
        <v>471</v>
      </c>
      <c r="E29" s="68" t="s">
        <v>368</v>
      </c>
      <c r="F29" s="64">
        <f>0/9</f>
        <v>0</v>
      </c>
      <c r="G29" s="65" t="s">
        <v>468</v>
      </c>
      <c r="H29" s="138">
        <f>0/3</f>
        <v>0</v>
      </c>
      <c r="I29" s="19" t="s">
        <v>351</v>
      </c>
      <c r="J29" s="157">
        <f>0/6</f>
        <v>0</v>
      </c>
    </row>
    <row r="30" spans="2:10" x14ac:dyDescent="0.25">
      <c r="B30" s="217"/>
      <c r="C30" s="193"/>
      <c r="D30" s="73" t="s">
        <v>470</v>
      </c>
      <c r="E30" s="62" t="s">
        <v>370</v>
      </c>
      <c r="F30" s="64">
        <f>5/9</f>
        <v>0.55555555555555558</v>
      </c>
      <c r="G30" s="65" t="s">
        <v>438</v>
      </c>
      <c r="H30" s="138">
        <f>2/3</f>
        <v>0.66666666666666663</v>
      </c>
      <c r="I30" s="19" t="s">
        <v>344</v>
      </c>
      <c r="J30" s="157">
        <f>3/6</f>
        <v>0.5</v>
      </c>
    </row>
    <row r="31" spans="2:10" x14ac:dyDescent="0.25">
      <c r="B31" s="217"/>
      <c r="C31" s="202" t="s">
        <v>328</v>
      </c>
      <c r="D31" s="203"/>
      <c r="E31" s="68" t="s">
        <v>494</v>
      </c>
      <c r="F31" s="64">
        <f>0/18</f>
        <v>0</v>
      </c>
      <c r="G31" s="65" t="s">
        <v>369</v>
      </c>
      <c r="H31" s="138">
        <f>0/8</f>
        <v>0</v>
      </c>
      <c r="I31" s="19" t="s">
        <v>477</v>
      </c>
      <c r="J31" s="157">
        <f>0/10</f>
        <v>0</v>
      </c>
    </row>
    <row r="32" spans="2:10" x14ac:dyDescent="0.25">
      <c r="B32" s="217"/>
      <c r="C32" s="202" t="s">
        <v>455</v>
      </c>
      <c r="D32" s="203"/>
      <c r="E32" s="68" t="s">
        <v>351</v>
      </c>
      <c r="F32" s="64">
        <f>0/6</f>
        <v>0</v>
      </c>
      <c r="G32" s="65" t="s">
        <v>462</v>
      </c>
      <c r="H32" s="138"/>
      <c r="I32" s="19" t="s">
        <v>384</v>
      </c>
      <c r="J32" s="157">
        <f>0/4</f>
        <v>0</v>
      </c>
    </row>
    <row r="33" spans="2:10" x14ac:dyDescent="0.25">
      <c r="B33" s="217"/>
      <c r="C33" s="202" t="s">
        <v>456</v>
      </c>
      <c r="D33" s="203"/>
      <c r="E33" s="68" t="s">
        <v>502</v>
      </c>
      <c r="F33" s="64">
        <f>4/23</f>
        <v>0.17391304347826086</v>
      </c>
      <c r="G33" s="65" t="s">
        <v>367</v>
      </c>
      <c r="H33" s="138">
        <f>3/8</f>
        <v>0.375</v>
      </c>
      <c r="I33" s="19" t="s">
        <v>365</v>
      </c>
      <c r="J33" s="157">
        <f>1/15</f>
        <v>6.6666666666666666E-2</v>
      </c>
    </row>
    <row r="34" spans="2:10" ht="15" customHeight="1" x14ac:dyDescent="0.25">
      <c r="B34" s="217"/>
      <c r="C34" s="204" t="s">
        <v>450</v>
      </c>
      <c r="D34" s="73" t="s">
        <v>341</v>
      </c>
      <c r="E34" s="68" t="s">
        <v>362</v>
      </c>
      <c r="F34" s="64">
        <f>1/8</f>
        <v>0.125</v>
      </c>
      <c r="G34" s="65" t="s">
        <v>372</v>
      </c>
      <c r="H34" s="138">
        <f>1/4</f>
        <v>0.25</v>
      </c>
      <c r="I34" s="19" t="s">
        <v>384</v>
      </c>
      <c r="J34" s="157">
        <f>0/4</f>
        <v>0</v>
      </c>
    </row>
    <row r="35" spans="2:10" x14ac:dyDescent="0.25">
      <c r="B35" s="217"/>
      <c r="C35" s="205"/>
      <c r="D35" s="73" t="s">
        <v>342</v>
      </c>
      <c r="E35" s="68" t="s">
        <v>360</v>
      </c>
      <c r="F35" s="64">
        <f>7/8</f>
        <v>0.875</v>
      </c>
      <c r="G35" s="65" t="s">
        <v>374</v>
      </c>
      <c r="H35" s="138">
        <f>3/4</f>
        <v>0.75</v>
      </c>
      <c r="I35" s="19" t="s">
        <v>397</v>
      </c>
      <c r="J35" s="157">
        <f>4/4</f>
        <v>1</v>
      </c>
    </row>
    <row r="36" spans="2:10" x14ac:dyDescent="0.25">
      <c r="B36" s="217"/>
      <c r="C36" s="72" t="s">
        <v>329</v>
      </c>
      <c r="D36" s="73" t="s">
        <v>330</v>
      </c>
      <c r="E36" s="68" t="s">
        <v>353</v>
      </c>
      <c r="F36" s="64">
        <f>4/14</f>
        <v>0.2857142857142857</v>
      </c>
      <c r="G36" s="65" t="s">
        <v>382</v>
      </c>
      <c r="H36" s="138">
        <f>2/4</f>
        <v>0.5</v>
      </c>
      <c r="I36" s="19" t="s">
        <v>478</v>
      </c>
      <c r="J36" s="157">
        <f>2/10</f>
        <v>0.2</v>
      </c>
    </row>
    <row r="37" spans="2:10" x14ac:dyDescent="0.25">
      <c r="B37" s="217"/>
      <c r="C37" s="72"/>
      <c r="D37" s="73" t="s">
        <v>448</v>
      </c>
      <c r="E37" s="62" t="s">
        <v>354</v>
      </c>
      <c r="F37" s="64">
        <f>7/14</f>
        <v>0.5</v>
      </c>
      <c r="G37" s="65" t="s">
        <v>382</v>
      </c>
      <c r="H37" s="138">
        <f>2/4</f>
        <v>0.5</v>
      </c>
      <c r="I37" s="19" t="s">
        <v>479</v>
      </c>
      <c r="J37" s="157">
        <f>5/10</f>
        <v>0.5</v>
      </c>
    </row>
    <row r="38" spans="2:10" x14ac:dyDescent="0.25">
      <c r="B38" s="205"/>
      <c r="C38" s="72"/>
      <c r="D38" s="73" t="s">
        <v>449</v>
      </c>
      <c r="E38" s="62" t="s">
        <v>356</v>
      </c>
      <c r="F38" s="64">
        <f>3/14</f>
        <v>0.21428571428571427</v>
      </c>
      <c r="G38" s="65" t="s">
        <v>384</v>
      </c>
      <c r="H38" s="138">
        <f>0/4</f>
        <v>0</v>
      </c>
      <c r="I38" s="19" t="s">
        <v>480</v>
      </c>
      <c r="J38" s="157">
        <f>3/10</f>
        <v>0.3</v>
      </c>
    </row>
    <row r="39" spans="2:10" x14ac:dyDescent="0.25">
      <c r="B39" s="186" t="s">
        <v>457</v>
      </c>
      <c r="C39" s="187"/>
      <c r="D39" s="73" t="s">
        <v>458</v>
      </c>
      <c r="E39" s="68" t="s">
        <v>503</v>
      </c>
      <c r="F39" s="64">
        <f>7/23</f>
        <v>0.30434782608695654</v>
      </c>
      <c r="G39" s="65" t="s">
        <v>367</v>
      </c>
      <c r="H39" s="138">
        <v>0.375</v>
      </c>
      <c r="I39" s="19" t="s">
        <v>481</v>
      </c>
      <c r="J39" s="157">
        <f>4/15</f>
        <v>0.26666666666666666</v>
      </c>
    </row>
    <row r="40" spans="2:10" x14ac:dyDescent="0.25">
      <c r="B40" s="188"/>
      <c r="C40" s="189"/>
      <c r="D40" s="73" t="s">
        <v>326</v>
      </c>
      <c r="E40" s="68" t="s">
        <v>504</v>
      </c>
      <c r="F40" s="64">
        <f>14/21</f>
        <v>0.66666666666666663</v>
      </c>
      <c r="G40" s="65" t="s">
        <v>463</v>
      </c>
      <c r="H40" s="138">
        <f>4/8</f>
        <v>0.5</v>
      </c>
      <c r="I40" s="19" t="s">
        <v>482</v>
      </c>
      <c r="J40" s="157">
        <f>10/13</f>
        <v>0.76923076923076927</v>
      </c>
    </row>
    <row r="41" spans="2:10" x14ac:dyDescent="0.25">
      <c r="B41" s="190"/>
      <c r="C41" s="191"/>
      <c r="D41" s="73" t="s">
        <v>327</v>
      </c>
      <c r="E41" s="68" t="s">
        <v>505</v>
      </c>
      <c r="F41" s="64">
        <f>7/21</f>
        <v>0.33333333333333331</v>
      </c>
      <c r="G41" s="65" t="s">
        <v>463</v>
      </c>
      <c r="H41" s="138">
        <f>4/8</f>
        <v>0.5</v>
      </c>
      <c r="I41" s="19" t="s">
        <v>357</v>
      </c>
      <c r="J41" s="157">
        <f>3/13</f>
        <v>0.23076923076923078</v>
      </c>
    </row>
    <row r="42" spans="2:10" ht="15" customHeight="1" x14ac:dyDescent="0.25"/>
  </sheetData>
  <mergeCells count="19">
    <mergeCell ref="I2:J2"/>
    <mergeCell ref="C31:D31"/>
    <mergeCell ref="C32:D32"/>
    <mergeCell ref="C33:D33"/>
    <mergeCell ref="C34:C35"/>
    <mergeCell ref="B4:C10"/>
    <mergeCell ref="C23:C25"/>
    <mergeCell ref="C26:C27"/>
    <mergeCell ref="E2:F2"/>
    <mergeCell ref="G2:H2"/>
    <mergeCell ref="C28:C30"/>
    <mergeCell ref="B11:B38"/>
    <mergeCell ref="C15:C17"/>
    <mergeCell ref="C11:C14"/>
    <mergeCell ref="B39:C41"/>
    <mergeCell ref="C19:C20"/>
    <mergeCell ref="C21:C22"/>
    <mergeCell ref="B2:C3"/>
    <mergeCell ref="D2:D3"/>
  </mergeCells>
  <pageMargins left="0.7" right="0.7" top="0.75" bottom="0.75" header="0.3" footer="0.3"/>
  <pageSetup paperSize="9" orientation="portrait" horizontalDpi="4294967293" verticalDpi="360" r:id="rId1"/>
  <ignoredErrors>
    <ignoredError sqref="I9 I5:I7 I33 I39:I41" twoDigitTextYear="1"/>
    <ignoredError sqref="J29 J3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V20"/>
  <sheetViews>
    <sheetView tabSelected="1" topLeftCell="L6" workbookViewId="0">
      <selection activeCell="R17" sqref="R17"/>
    </sheetView>
  </sheetViews>
  <sheetFormatPr baseColWidth="10" defaultRowHeight="15" x14ac:dyDescent="0.25"/>
  <sheetData>
    <row r="2" spans="3:22" x14ac:dyDescent="0.25">
      <c r="C2" s="177" t="s">
        <v>530</v>
      </c>
      <c r="D2" s="177"/>
      <c r="E2" s="177"/>
      <c r="F2" s="50"/>
      <c r="G2" s="50"/>
      <c r="H2" s="50"/>
      <c r="I2" s="50"/>
    </row>
    <row r="3" spans="3:22" ht="15.75" thickBot="1" x14ac:dyDescent="0.3">
      <c r="C3" s="177"/>
      <c r="D3" s="177"/>
      <c r="E3" s="177"/>
      <c r="F3" s="50"/>
      <c r="G3" s="50"/>
      <c r="H3" s="50"/>
      <c r="I3" s="50"/>
    </row>
    <row r="4" spans="3:22" ht="16.5" thickTop="1" thickBot="1" x14ac:dyDescent="0.3">
      <c r="C4" s="50"/>
      <c r="D4" s="50"/>
      <c r="E4" s="50"/>
      <c r="F4" s="176" t="s">
        <v>411</v>
      </c>
      <c r="G4" s="176"/>
      <c r="H4" s="176" t="s">
        <v>418</v>
      </c>
      <c r="I4" s="176"/>
    </row>
    <row r="5" spans="3:22" ht="16.5" thickTop="1" thickBot="1" x14ac:dyDescent="0.3">
      <c r="C5" s="50"/>
      <c r="D5" s="50"/>
      <c r="E5" s="50"/>
      <c r="F5" s="72" t="s">
        <v>319</v>
      </c>
      <c r="G5" s="72" t="s">
        <v>320</v>
      </c>
      <c r="H5" s="72" t="s">
        <v>319</v>
      </c>
      <c r="I5" s="72" t="s">
        <v>320</v>
      </c>
    </row>
    <row r="6" spans="3:22" ht="41.25" customHeight="1" thickTop="1" thickBot="1" x14ac:dyDescent="0.3">
      <c r="C6" s="224" t="s">
        <v>539</v>
      </c>
      <c r="D6" s="224"/>
      <c r="E6" s="224"/>
      <c r="F6" s="29" t="s">
        <v>442</v>
      </c>
      <c r="G6" s="77">
        <f>3/3</f>
        <v>1</v>
      </c>
      <c r="H6" s="29" t="s">
        <v>443</v>
      </c>
      <c r="I6" s="77">
        <f>11/11</f>
        <v>1</v>
      </c>
    </row>
    <row r="7" spans="3:22" ht="15" customHeight="1" thickTop="1" thickBot="1" x14ac:dyDescent="0.3">
      <c r="C7" s="224" t="s">
        <v>540</v>
      </c>
      <c r="D7" s="224"/>
      <c r="E7" s="224"/>
      <c r="F7" s="225" t="s">
        <v>345</v>
      </c>
      <c r="G7" s="226">
        <f>0/5</f>
        <v>0</v>
      </c>
      <c r="H7" s="225" t="s">
        <v>516</v>
      </c>
      <c r="I7" s="226">
        <f>6/14</f>
        <v>0.42857142857142855</v>
      </c>
      <c r="P7" s="177" t="s">
        <v>530</v>
      </c>
      <c r="Q7" s="177"/>
      <c r="R7" s="177"/>
      <c r="S7" s="50"/>
      <c r="T7" s="50"/>
      <c r="U7" s="50"/>
      <c r="V7" s="50"/>
    </row>
    <row r="8" spans="3:22" ht="16.5" thickTop="1" thickBot="1" x14ac:dyDescent="0.3">
      <c r="C8" s="224"/>
      <c r="D8" s="224"/>
      <c r="E8" s="224"/>
      <c r="F8" s="225"/>
      <c r="G8" s="226"/>
      <c r="H8" s="225"/>
      <c r="I8" s="226"/>
      <c r="P8" s="177"/>
      <c r="Q8" s="177"/>
      <c r="R8" s="177"/>
      <c r="S8" s="50"/>
      <c r="T8" s="50"/>
      <c r="U8" s="50"/>
      <c r="V8" s="50"/>
    </row>
    <row r="9" spans="3:22" ht="16.5" customHeight="1" thickTop="1" thickBot="1" x14ac:dyDescent="0.3">
      <c r="C9" s="176" t="s">
        <v>531</v>
      </c>
      <c r="D9" s="176"/>
      <c r="E9" s="176"/>
      <c r="F9" s="225" t="s">
        <v>349</v>
      </c>
      <c r="G9" s="226">
        <f>1/5</f>
        <v>0.2</v>
      </c>
      <c r="H9" s="225" t="s">
        <v>493</v>
      </c>
      <c r="I9" s="226">
        <f>1/12</f>
        <v>8.3333333333333329E-2</v>
      </c>
      <c r="P9" s="50"/>
      <c r="Q9" s="50"/>
      <c r="R9" s="50"/>
      <c r="S9" s="176" t="s">
        <v>411</v>
      </c>
      <c r="T9" s="176"/>
      <c r="U9" s="176" t="s">
        <v>418</v>
      </c>
      <c r="V9" s="176"/>
    </row>
    <row r="10" spans="3:22" ht="16.5" customHeight="1" thickTop="1" thickBot="1" x14ac:dyDescent="0.3">
      <c r="C10" s="176"/>
      <c r="D10" s="176"/>
      <c r="E10" s="176"/>
      <c r="F10" s="225"/>
      <c r="G10" s="226"/>
      <c r="H10" s="225"/>
      <c r="I10" s="226"/>
      <c r="P10" s="50"/>
      <c r="Q10" s="50"/>
      <c r="R10" s="50"/>
      <c r="S10" s="50" t="s">
        <v>319</v>
      </c>
      <c r="T10" s="50" t="s">
        <v>320</v>
      </c>
      <c r="U10" s="50" t="s">
        <v>319</v>
      </c>
      <c r="V10" s="50" t="s">
        <v>320</v>
      </c>
    </row>
    <row r="11" spans="3:22" ht="33" customHeight="1" thickTop="1" thickBot="1" x14ac:dyDescent="0.3">
      <c r="C11" s="224" t="s">
        <v>538</v>
      </c>
      <c r="D11" s="224"/>
      <c r="E11" s="224"/>
      <c r="F11" s="29" t="s">
        <v>349</v>
      </c>
      <c r="G11" s="77">
        <f>1/5</f>
        <v>0.2</v>
      </c>
      <c r="H11" s="29" t="s">
        <v>444</v>
      </c>
      <c r="I11" s="77">
        <f>3/11</f>
        <v>0.27272727272727271</v>
      </c>
      <c r="P11" s="224" t="s">
        <v>539</v>
      </c>
      <c r="Q11" s="224"/>
      <c r="R11" s="224"/>
      <c r="S11" s="52" t="s">
        <v>442</v>
      </c>
      <c r="T11" s="92">
        <f>3/3</f>
        <v>1</v>
      </c>
      <c r="U11" s="52" t="s">
        <v>443</v>
      </c>
      <c r="V11" s="92">
        <f>11/11</f>
        <v>1</v>
      </c>
    </row>
    <row r="12" spans="3:22" ht="16.5" thickTop="1" thickBot="1" x14ac:dyDescent="0.3">
      <c r="C12" s="176" t="s">
        <v>532</v>
      </c>
      <c r="D12" s="176"/>
      <c r="E12" s="70" t="s">
        <v>533</v>
      </c>
      <c r="F12" s="29" t="s">
        <v>536</v>
      </c>
      <c r="G12" s="77">
        <f>3/5</f>
        <v>0.6</v>
      </c>
      <c r="H12" s="29" t="s">
        <v>353</v>
      </c>
      <c r="I12" s="77">
        <f>4/14</f>
        <v>0.2857142857142857</v>
      </c>
      <c r="P12" s="224" t="s">
        <v>540</v>
      </c>
      <c r="Q12" s="224"/>
      <c r="R12" s="224"/>
      <c r="S12" s="219" t="s">
        <v>345</v>
      </c>
      <c r="T12" s="221">
        <f>0/5</f>
        <v>0</v>
      </c>
      <c r="U12" s="223" t="s">
        <v>516</v>
      </c>
      <c r="V12" s="221">
        <v>4.2857142857142851E-3</v>
      </c>
    </row>
    <row r="13" spans="3:22" ht="16.5" thickTop="1" thickBot="1" x14ac:dyDescent="0.3">
      <c r="C13" s="176"/>
      <c r="D13" s="176"/>
      <c r="E13" s="70" t="s">
        <v>534</v>
      </c>
      <c r="F13" s="29" t="s">
        <v>537</v>
      </c>
      <c r="G13" s="77">
        <f>2/5</f>
        <v>0.4</v>
      </c>
      <c r="H13" s="29" t="s">
        <v>354</v>
      </c>
      <c r="I13" s="77">
        <f>7/14</f>
        <v>0.5</v>
      </c>
      <c r="P13" s="224"/>
      <c r="Q13" s="224"/>
      <c r="R13" s="224"/>
      <c r="S13" s="219"/>
      <c r="T13" s="221"/>
      <c r="U13" s="223"/>
      <c r="V13" s="221"/>
    </row>
    <row r="14" spans="3:22" ht="16.5" customHeight="1" thickTop="1" thickBot="1" x14ac:dyDescent="0.3">
      <c r="C14" s="176"/>
      <c r="D14" s="176"/>
      <c r="E14" s="70" t="s">
        <v>535</v>
      </c>
      <c r="F14" s="29" t="s">
        <v>345</v>
      </c>
      <c r="G14" s="77">
        <f>0/5</f>
        <v>0</v>
      </c>
      <c r="H14" s="29" t="s">
        <v>356</v>
      </c>
      <c r="I14" s="77">
        <f>3/14</f>
        <v>0.21428571428571427</v>
      </c>
      <c r="P14" s="176" t="s">
        <v>531</v>
      </c>
      <c r="Q14" s="176"/>
      <c r="R14" s="176"/>
      <c r="S14" s="219" t="s">
        <v>349</v>
      </c>
      <c r="T14" s="221">
        <f>1/5</f>
        <v>0.2</v>
      </c>
      <c r="U14" s="223" t="s">
        <v>493</v>
      </c>
      <c r="V14" s="221">
        <f>1/12</f>
        <v>8.3333333333333329E-2</v>
      </c>
    </row>
    <row r="15" spans="3:22" ht="16.5" thickTop="1" thickBot="1" x14ac:dyDescent="0.3">
      <c r="C15" s="176" t="s">
        <v>541</v>
      </c>
      <c r="D15" s="176"/>
      <c r="E15" s="176"/>
      <c r="F15" s="218" t="s">
        <v>382</v>
      </c>
      <c r="G15" s="220">
        <f>2/4</f>
        <v>0.5</v>
      </c>
      <c r="H15" s="222" t="s">
        <v>443</v>
      </c>
      <c r="I15" s="220">
        <f>11/11</f>
        <v>1</v>
      </c>
      <c r="P15" s="176"/>
      <c r="Q15" s="176"/>
      <c r="R15" s="176"/>
      <c r="S15" s="219"/>
      <c r="T15" s="221"/>
      <c r="U15" s="223"/>
      <c r="V15" s="221"/>
    </row>
    <row r="16" spans="3:22" ht="33" customHeight="1" thickTop="1" thickBot="1" x14ac:dyDescent="0.3">
      <c r="C16" s="176"/>
      <c r="D16" s="176"/>
      <c r="E16" s="176"/>
      <c r="F16" s="219"/>
      <c r="G16" s="221"/>
      <c r="H16" s="223"/>
      <c r="I16" s="221"/>
      <c r="P16" s="224" t="s">
        <v>538</v>
      </c>
      <c r="Q16" s="224"/>
      <c r="R16" s="224"/>
      <c r="S16" s="52" t="s">
        <v>349</v>
      </c>
      <c r="T16" s="92">
        <f>1/5</f>
        <v>0.2</v>
      </c>
      <c r="U16" s="52" t="s">
        <v>444</v>
      </c>
      <c r="V16" s="92">
        <f>3/11</f>
        <v>0.27272727272727271</v>
      </c>
    </row>
    <row r="17" spans="3:22" ht="16.5" thickTop="1" thickBot="1" x14ac:dyDescent="0.3">
      <c r="C17" s="176" t="s">
        <v>542</v>
      </c>
      <c r="D17" s="176"/>
      <c r="E17" s="176"/>
      <c r="F17" s="219" t="s">
        <v>355</v>
      </c>
      <c r="G17" s="221">
        <f>1/1</f>
        <v>1</v>
      </c>
      <c r="H17" s="223" t="s">
        <v>537</v>
      </c>
      <c r="I17" s="221">
        <f>2/5</f>
        <v>0.4</v>
      </c>
      <c r="P17" s="176" t="s">
        <v>532</v>
      </c>
      <c r="Q17" s="176"/>
      <c r="R17" s="70" t="s">
        <v>568</v>
      </c>
      <c r="S17" s="52" t="s">
        <v>536</v>
      </c>
      <c r="T17" s="92">
        <f>3/5</f>
        <v>0.6</v>
      </c>
      <c r="U17" s="52" t="s">
        <v>353</v>
      </c>
      <c r="V17" s="92">
        <f>4/14</f>
        <v>0.2857142857142857</v>
      </c>
    </row>
    <row r="18" spans="3:22" ht="16.5" thickTop="1" thickBot="1" x14ac:dyDescent="0.3">
      <c r="C18" s="176"/>
      <c r="D18" s="176"/>
      <c r="E18" s="176"/>
      <c r="F18" s="219"/>
      <c r="G18" s="221"/>
      <c r="H18" s="223"/>
      <c r="I18" s="221"/>
      <c r="P18" s="176"/>
      <c r="Q18" s="176"/>
      <c r="R18" s="70" t="s">
        <v>534</v>
      </c>
      <c r="S18" s="52" t="s">
        <v>537</v>
      </c>
      <c r="T18" s="92">
        <f>2/5</f>
        <v>0.4</v>
      </c>
      <c r="U18" s="52" t="s">
        <v>354</v>
      </c>
      <c r="V18" s="92">
        <f>7/14</f>
        <v>0.5</v>
      </c>
    </row>
    <row r="19" spans="3:22" ht="16.5" thickTop="1" thickBot="1" x14ac:dyDescent="0.3">
      <c r="F19" s="89"/>
      <c r="G19" s="90"/>
      <c r="H19" s="89"/>
      <c r="I19" s="90"/>
      <c r="P19" s="176"/>
      <c r="Q19" s="176"/>
      <c r="R19" s="70" t="s">
        <v>535</v>
      </c>
      <c r="S19" s="52" t="s">
        <v>345</v>
      </c>
      <c r="T19" s="92">
        <f>0/5</f>
        <v>0</v>
      </c>
      <c r="U19" s="52" t="s">
        <v>356</v>
      </c>
      <c r="V19" s="92">
        <f>3/14</f>
        <v>0.21428571428571427</v>
      </c>
    </row>
    <row r="20" spans="3:22" ht="15.75" thickTop="1" x14ac:dyDescent="0.25">
      <c r="I20" s="90"/>
    </row>
  </sheetData>
  <mergeCells count="42">
    <mergeCell ref="I9:I10"/>
    <mergeCell ref="H4:I4"/>
    <mergeCell ref="C2:E3"/>
    <mergeCell ref="C6:E6"/>
    <mergeCell ref="F4:G4"/>
    <mergeCell ref="I7:I8"/>
    <mergeCell ref="G7:G8"/>
    <mergeCell ref="H7:H8"/>
    <mergeCell ref="F7:F8"/>
    <mergeCell ref="C7:E8"/>
    <mergeCell ref="C11:E11"/>
    <mergeCell ref="C9:E10"/>
    <mergeCell ref="F9:F10"/>
    <mergeCell ref="H9:H10"/>
    <mergeCell ref="G9:G10"/>
    <mergeCell ref="P7:R8"/>
    <mergeCell ref="S9:T9"/>
    <mergeCell ref="U9:V9"/>
    <mergeCell ref="P11:R11"/>
    <mergeCell ref="P12:R13"/>
    <mergeCell ref="S12:S13"/>
    <mergeCell ref="T12:T13"/>
    <mergeCell ref="U12:U13"/>
    <mergeCell ref="V12:V13"/>
    <mergeCell ref="S14:S15"/>
    <mergeCell ref="T14:T15"/>
    <mergeCell ref="U14:U15"/>
    <mergeCell ref="V14:V15"/>
    <mergeCell ref="P16:R16"/>
    <mergeCell ref="P17:Q19"/>
    <mergeCell ref="C15:E16"/>
    <mergeCell ref="C17:E18"/>
    <mergeCell ref="F15:F16"/>
    <mergeCell ref="G15:G16"/>
    <mergeCell ref="F17:F18"/>
    <mergeCell ref="G17:G18"/>
    <mergeCell ref="H15:H16"/>
    <mergeCell ref="I15:I16"/>
    <mergeCell ref="H17:H18"/>
    <mergeCell ref="P14:R15"/>
    <mergeCell ref="I17:I18"/>
    <mergeCell ref="C12:D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Z89"/>
  <sheetViews>
    <sheetView topLeftCell="A46" zoomScale="85" zoomScaleNormal="85" workbookViewId="0">
      <selection activeCell="D47" sqref="D47"/>
    </sheetView>
  </sheetViews>
  <sheetFormatPr baseColWidth="10" defaultRowHeight="15" x14ac:dyDescent="0.25"/>
  <cols>
    <col min="2" max="2" width="15" bestFit="1" customWidth="1"/>
    <col min="3" max="3" width="25.140625" customWidth="1"/>
    <col min="4" max="4" width="24.7109375" bestFit="1" customWidth="1"/>
    <col min="8" max="8" width="11.42578125" style="137"/>
    <col min="10" max="10" width="11.42578125" style="137"/>
    <col min="15" max="16" width="11.7109375" bestFit="1" customWidth="1"/>
    <col min="17" max="18" width="12.7109375" bestFit="1" customWidth="1"/>
    <col min="19" max="19" width="11.42578125" style="50"/>
    <col min="20" max="23" width="7.85546875" style="50" bestFit="1" customWidth="1"/>
    <col min="24" max="24" width="15.7109375" style="50" bestFit="1" customWidth="1"/>
    <col min="25" max="25" width="13.28515625" style="50" bestFit="1" customWidth="1"/>
    <col min="26" max="26" width="15.28515625" style="50" customWidth="1"/>
    <col min="31" max="31" width="14.42578125" bestFit="1" customWidth="1"/>
    <col min="32" max="32" width="25.5703125" bestFit="1" customWidth="1"/>
  </cols>
  <sheetData>
    <row r="8" spans="2:26" x14ac:dyDescent="0.25">
      <c r="B8" s="194"/>
      <c r="C8" s="195"/>
      <c r="D8" s="198"/>
      <c r="E8" s="213" t="s">
        <v>318</v>
      </c>
      <c r="F8" s="214"/>
      <c r="G8" s="215" t="s">
        <v>435</v>
      </c>
      <c r="H8" s="216"/>
      <c r="I8" s="200" t="s">
        <v>446</v>
      </c>
      <c r="J8" s="227"/>
      <c r="K8" s="230" t="s">
        <v>545</v>
      </c>
      <c r="L8" s="231"/>
      <c r="M8" s="231"/>
      <c r="N8" s="232"/>
      <c r="O8" s="231" t="s">
        <v>546</v>
      </c>
      <c r="P8" s="231"/>
      <c r="Q8" s="231"/>
      <c r="R8" s="232"/>
      <c r="X8" s="237" t="s">
        <v>544</v>
      </c>
      <c r="Y8" s="228" t="s">
        <v>548</v>
      </c>
      <c r="Z8" s="233" t="s">
        <v>549</v>
      </c>
    </row>
    <row r="9" spans="2:26" x14ac:dyDescent="0.25">
      <c r="B9" s="196"/>
      <c r="C9" s="197"/>
      <c r="D9" s="199"/>
      <c r="E9" s="75" t="s">
        <v>319</v>
      </c>
      <c r="F9" s="75" t="s">
        <v>320</v>
      </c>
      <c r="G9" s="76" t="s">
        <v>319</v>
      </c>
      <c r="H9" s="138" t="s">
        <v>320</v>
      </c>
      <c r="I9" s="73" t="s">
        <v>319</v>
      </c>
      <c r="J9" s="133" t="s">
        <v>320</v>
      </c>
      <c r="K9" s="96" t="s">
        <v>543</v>
      </c>
      <c r="L9" s="97" t="s">
        <v>405</v>
      </c>
      <c r="M9" s="97" t="s">
        <v>543</v>
      </c>
      <c r="N9" s="98" t="s">
        <v>405</v>
      </c>
      <c r="O9" s="97" t="s">
        <v>543</v>
      </c>
      <c r="P9" s="97" t="s">
        <v>405</v>
      </c>
      <c r="Q9" s="97" t="s">
        <v>543</v>
      </c>
      <c r="R9" s="98" t="s">
        <v>405</v>
      </c>
      <c r="X9" s="229"/>
      <c r="Y9" s="229"/>
      <c r="Z9" s="234"/>
    </row>
    <row r="10" spans="2:26" x14ac:dyDescent="0.25">
      <c r="B10" s="206" t="s">
        <v>453</v>
      </c>
      <c r="C10" s="207"/>
      <c r="D10" s="73" t="s">
        <v>321</v>
      </c>
      <c r="E10" s="68" t="s">
        <v>486</v>
      </c>
      <c r="F10" s="60">
        <f>26/28</f>
        <v>0.9285714285714286</v>
      </c>
      <c r="G10" s="65" t="s">
        <v>437</v>
      </c>
      <c r="H10" s="138">
        <f>8/9</f>
        <v>0.88888888888888884</v>
      </c>
      <c r="I10" s="19" t="s">
        <v>454</v>
      </c>
      <c r="J10" s="133">
        <f>18/19</f>
        <v>0.94736842105263153</v>
      </c>
      <c r="K10" s="99">
        <v>8</v>
      </c>
      <c r="L10" s="99">
        <v>1</v>
      </c>
      <c r="M10" s="100">
        <v>18</v>
      </c>
      <c r="N10" s="100">
        <v>1</v>
      </c>
      <c r="O10" s="101">
        <f>((K10+M10)/(K10+L10+M10+N10))*(K10+L10)</f>
        <v>8.3571428571428577</v>
      </c>
      <c r="P10" s="101">
        <f t="shared" ref="P10:P47" si="0">((L10+N10)/(K10+L10+M10+N10))*(K10+L10)</f>
        <v>0.64285714285714279</v>
      </c>
      <c r="Q10" s="102">
        <f t="shared" ref="Q10:Q47" si="1">((K10+M10)/(K10+L10+M10+N10))*(M10+N10)</f>
        <v>17.642857142857142</v>
      </c>
      <c r="R10" s="102">
        <f t="shared" ref="R10:R47" si="2">((L10+N10)/(K10+L10+M10+N10))*(M10+N10)</f>
        <v>1.357142857142857</v>
      </c>
      <c r="T10" s="143">
        <f>((K10-O10)^2)/O10</f>
        <v>1.5262515262515305E-2</v>
      </c>
      <c r="U10" s="143">
        <f t="shared" ref="U10:U47" si="3">((L10-P10)^2)/P10</f>
        <v>0.19841269841269851</v>
      </c>
      <c r="V10" s="143">
        <f t="shared" ref="V10:V47" si="4">((M10-Q10)^2)/Q10</f>
        <v>7.2296124927704085E-3</v>
      </c>
      <c r="W10" s="143">
        <f t="shared" ref="W10:W47" si="5">((N10-R10)^2)/R10</f>
        <v>9.3984962406014963E-2</v>
      </c>
      <c r="X10" s="144">
        <f>SUM(T10:W10)</f>
        <v>0.31488978857399919</v>
      </c>
      <c r="Y10" s="145">
        <f>CHIINV(0.05,1)</f>
        <v>3.8414588206941236</v>
      </c>
      <c r="Z10" s="143">
        <f t="shared" ref="Z10:Z66" si="6">CHIINV(0.06,1)</f>
        <v>3.5373845964625992</v>
      </c>
    </row>
    <row r="11" spans="2:26" x14ac:dyDescent="0.25">
      <c r="B11" s="208"/>
      <c r="C11" s="209"/>
      <c r="D11" s="73" t="s">
        <v>322</v>
      </c>
      <c r="E11" s="68" t="s">
        <v>489</v>
      </c>
      <c r="F11" s="160">
        <f>17/25</f>
        <v>0.68</v>
      </c>
      <c r="G11" s="65" t="s">
        <v>459</v>
      </c>
      <c r="H11" s="138">
        <f>7/9</f>
        <v>0.77777777777777779</v>
      </c>
      <c r="I11" s="19" t="s">
        <v>473</v>
      </c>
      <c r="J11" s="133">
        <f>10/16</f>
        <v>0.625</v>
      </c>
      <c r="K11" s="99">
        <v>7</v>
      </c>
      <c r="L11" s="99">
        <v>2</v>
      </c>
      <c r="M11" s="100">
        <v>10</v>
      </c>
      <c r="N11" s="100">
        <v>6</v>
      </c>
      <c r="O11" s="101">
        <f t="shared" ref="O11:O47" si="7">((K11+M11)/(K11+L11+M11+N11))*(K11+L11)</f>
        <v>6.12</v>
      </c>
      <c r="P11" s="101">
        <f t="shared" si="0"/>
        <v>2.88</v>
      </c>
      <c r="Q11" s="102">
        <f t="shared" si="1"/>
        <v>10.88</v>
      </c>
      <c r="R11" s="102">
        <f t="shared" si="2"/>
        <v>5.12</v>
      </c>
      <c r="T11" s="143">
        <f t="shared" ref="T11:T47" si="8">((K11-O11)^2)/O11</f>
        <v>0.12653594771241827</v>
      </c>
      <c r="U11" s="143">
        <f t="shared" si="3"/>
        <v>0.26888888888888884</v>
      </c>
      <c r="V11" s="143">
        <f t="shared" si="4"/>
        <v>7.1176470588235424E-2</v>
      </c>
      <c r="W11" s="143">
        <f t="shared" si="5"/>
        <v>0.15124999999999997</v>
      </c>
      <c r="X11" s="144">
        <f>SUM(T11:W11)</f>
        <v>0.61785130718954251</v>
      </c>
      <c r="Y11" s="145">
        <f t="shared" ref="Y11:Y67" si="9">CHIINV(0.05,1)</f>
        <v>3.8414588206941236</v>
      </c>
      <c r="Z11" s="143">
        <f t="shared" si="6"/>
        <v>3.5373845964625992</v>
      </c>
    </row>
    <row r="12" spans="2:26" x14ac:dyDescent="0.25">
      <c r="B12" s="208"/>
      <c r="C12" s="209"/>
      <c r="D12" s="73" t="s">
        <v>323</v>
      </c>
      <c r="E12" s="68" t="s">
        <v>487</v>
      </c>
      <c r="F12" s="61">
        <f>13/26</f>
        <v>0.5</v>
      </c>
      <c r="G12" s="65" t="s">
        <v>460</v>
      </c>
      <c r="H12" s="138">
        <f>6/9</f>
        <v>0.66666666666666663</v>
      </c>
      <c r="I12" s="19" t="s">
        <v>358</v>
      </c>
      <c r="J12" s="133">
        <f>7/17</f>
        <v>0.41176470588235292</v>
      </c>
      <c r="K12" s="99">
        <v>6</v>
      </c>
      <c r="L12" s="99">
        <v>3</v>
      </c>
      <c r="M12" s="100">
        <v>7</v>
      </c>
      <c r="N12" s="100">
        <v>10</v>
      </c>
      <c r="O12" s="101">
        <f t="shared" si="7"/>
        <v>4.5</v>
      </c>
      <c r="P12" s="101">
        <f t="shared" si="0"/>
        <v>4.5</v>
      </c>
      <c r="Q12" s="102">
        <f t="shared" si="1"/>
        <v>8.5</v>
      </c>
      <c r="R12" s="102">
        <f t="shared" si="2"/>
        <v>8.5</v>
      </c>
      <c r="T12" s="143">
        <f t="shared" si="8"/>
        <v>0.5</v>
      </c>
      <c r="U12" s="143">
        <f t="shared" si="3"/>
        <v>0.5</v>
      </c>
      <c r="V12" s="143">
        <f t="shared" si="4"/>
        <v>0.26470588235294118</v>
      </c>
      <c r="W12" s="143">
        <f t="shared" si="5"/>
        <v>0.26470588235294118</v>
      </c>
      <c r="X12" s="144">
        <f>SUM(T12:W12)</f>
        <v>1.5294117647058822</v>
      </c>
      <c r="Y12" s="145">
        <f>CHIINV(0.05,1)</f>
        <v>3.8414588206941236</v>
      </c>
      <c r="Z12" s="143">
        <f t="shared" si="6"/>
        <v>3.5373845964625992</v>
      </c>
    </row>
    <row r="13" spans="2:26" x14ac:dyDescent="0.25">
      <c r="B13" s="208"/>
      <c r="C13" s="209"/>
      <c r="D13" s="73" t="s">
        <v>324</v>
      </c>
      <c r="E13" s="68" t="s">
        <v>346</v>
      </c>
      <c r="F13" s="60">
        <f>5/25</f>
        <v>0.2</v>
      </c>
      <c r="G13" s="65" t="s">
        <v>362</v>
      </c>
      <c r="H13" s="138">
        <f>1/8</f>
        <v>0.125</v>
      </c>
      <c r="I13" s="19" t="s">
        <v>474</v>
      </c>
      <c r="J13" s="133">
        <f>4/17</f>
        <v>0.23529411764705882</v>
      </c>
      <c r="K13" s="99">
        <v>1</v>
      </c>
      <c r="L13" s="99">
        <v>7</v>
      </c>
      <c r="M13" s="100">
        <v>4</v>
      </c>
      <c r="N13" s="100">
        <v>13</v>
      </c>
      <c r="O13" s="101">
        <f t="shared" si="7"/>
        <v>1.6</v>
      </c>
      <c r="P13" s="101">
        <f t="shared" si="0"/>
        <v>6.4</v>
      </c>
      <c r="Q13" s="102">
        <f t="shared" si="1"/>
        <v>3.4000000000000004</v>
      </c>
      <c r="R13" s="102">
        <f t="shared" si="2"/>
        <v>13.600000000000001</v>
      </c>
      <c r="T13" s="143">
        <f t="shared" si="8"/>
        <v>0.22500000000000006</v>
      </c>
      <c r="U13" s="143">
        <f t="shared" si="3"/>
        <v>5.6249999999999932E-2</v>
      </c>
      <c r="V13" s="143">
        <f t="shared" si="4"/>
        <v>0.10588235294117634</v>
      </c>
      <c r="W13" s="143">
        <f t="shared" si="5"/>
        <v>2.6470588235294239E-2</v>
      </c>
      <c r="X13" s="144">
        <f t="shared" ref="X13:X47" si="10">SUM(T13:W13)</f>
        <v>0.41360294117647056</v>
      </c>
      <c r="Y13" s="145">
        <f t="shared" si="9"/>
        <v>3.8414588206941236</v>
      </c>
      <c r="Z13" s="143">
        <f t="shared" si="6"/>
        <v>3.5373845964625992</v>
      </c>
    </row>
    <row r="14" spans="2:26" ht="30" x14ac:dyDescent="0.25">
      <c r="B14" s="208"/>
      <c r="C14" s="209"/>
      <c r="D14" s="59" t="s">
        <v>461</v>
      </c>
      <c r="E14" s="68" t="s">
        <v>488</v>
      </c>
      <c r="F14" s="60">
        <f>24/28</f>
        <v>0.8571428571428571</v>
      </c>
      <c r="G14" s="65" t="s">
        <v>437</v>
      </c>
      <c r="H14" s="138">
        <f>8/9</f>
        <v>0.88888888888888884</v>
      </c>
      <c r="I14" s="19" t="s">
        <v>475</v>
      </c>
      <c r="J14" s="133">
        <f>16/19</f>
        <v>0.84210526315789469</v>
      </c>
      <c r="K14" s="99">
        <v>8</v>
      </c>
      <c r="L14" s="99">
        <v>1</v>
      </c>
      <c r="M14" s="100">
        <v>16</v>
      </c>
      <c r="N14" s="100">
        <v>3</v>
      </c>
      <c r="O14" s="101">
        <f t="shared" si="7"/>
        <v>7.7142857142857135</v>
      </c>
      <c r="P14" s="101">
        <f t="shared" si="0"/>
        <v>1.2857142857142856</v>
      </c>
      <c r="Q14" s="102">
        <f t="shared" si="1"/>
        <v>16.285714285714285</v>
      </c>
      <c r="R14" s="102">
        <f t="shared" si="2"/>
        <v>2.714285714285714</v>
      </c>
      <c r="T14" s="143">
        <f t="shared" si="8"/>
        <v>1.058201058201064E-2</v>
      </c>
      <c r="U14" s="143">
        <f t="shared" si="3"/>
        <v>6.3492063492063433E-2</v>
      </c>
      <c r="V14" s="143">
        <f t="shared" si="4"/>
        <v>5.012531328320767E-3</v>
      </c>
      <c r="W14" s="143">
        <f t="shared" si="5"/>
        <v>3.0075187969924883E-2</v>
      </c>
      <c r="X14" s="144">
        <f t="shared" si="10"/>
        <v>0.10916179337231972</v>
      </c>
      <c r="Y14" s="145">
        <f t="shared" si="9"/>
        <v>3.8414588206941236</v>
      </c>
      <c r="Z14" s="143">
        <f t="shared" si="6"/>
        <v>3.5373845964625992</v>
      </c>
    </row>
    <row r="15" spans="2:26" ht="30" x14ac:dyDescent="0.25">
      <c r="B15" s="208"/>
      <c r="C15" s="209"/>
      <c r="D15" s="74" t="s">
        <v>472</v>
      </c>
      <c r="E15" s="69" t="s">
        <v>490</v>
      </c>
      <c r="F15" s="63">
        <f>4/28</f>
        <v>0.14285714285714285</v>
      </c>
      <c r="G15" s="66" t="s">
        <v>421</v>
      </c>
      <c r="H15" s="139">
        <f>1/9</f>
        <v>0.1111111111111111</v>
      </c>
      <c r="I15" s="91" t="s">
        <v>359</v>
      </c>
      <c r="J15" s="94">
        <f>3/19</f>
        <v>0.15789473684210525</v>
      </c>
      <c r="K15" s="99">
        <v>1</v>
      </c>
      <c r="L15" s="99">
        <v>8</v>
      </c>
      <c r="M15" s="100">
        <v>3</v>
      </c>
      <c r="N15" s="100">
        <v>16</v>
      </c>
      <c r="O15" s="101">
        <f t="shared" si="7"/>
        <v>1.2857142857142856</v>
      </c>
      <c r="P15" s="101">
        <f t="shared" si="0"/>
        <v>7.7142857142857135</v>
      </c>
      <c r="Q15" s="102">
        <f t="shared" si="1"/>
        <v>2.714285714285714</v>
      </c>
      <c r="R15" s="102">
        <f t="shared" si="2"/>
        <v>16.285714285714285</v>
      </c>
      <c r="T15" s="143">
        <f t="shared" si="8"/>
        <v>6.3492063492063433E-2</v>
      </c>
      <c r="U15" s="143">
        <f t="shared" si="3"/>
        <v>1.058201058201064E-2</v>
      </c>
      <c r="V15" s="143">
        <f t="shared" si="4"/>
        <v>3.0075187969924883E-2</v>
      </c>
      <c r="W15" s="143">
        <f t="shared" si="5"/>
        <v>5.012531328320767E-3</v>
      </c>
      <c r="X15" s="144">
        <f t="shared" si="10"/>
        <v>0.10916179337231971</v>
      </c>
      <c r="Y15" s="145">
        <f t="shared" si="9"/>
        <v>3.8414588206941236</v>
      </c>
      <c r="Z15" s="143">
        <f t="shared" si="6"/>
        <v>3.5373845964625992</v>
      </c>
    </row>
    <row r="16" spans="2:26" x14ac:dyDescent="0.25">
      <c r="B16" s="210"/>
      <c r="C16" s="211"/>
      <c r="D16" s="73" t="s">
        <v>325</v>
      </c>
      <c r="E16" s="68" t="s">
        <v>373</v>
      </c>
      <c r="F16" s="60">
        <f>7/13</f>
        <v>0.53846153846153844</v>
      </c>
      <c r="G16" s="65" t="s">
        <v>361</v>
      </c>
      <c r="H16" s="138">
        <f>6/7</f>
        <v>0.8571428571428571</v>
      </c>
      <c r="I16" s="19" t="s">
        <v>347</v>
      </c>
      <c r="J16" s="133">
        <f>1/6</f>
        <v>0.16666666666666666</v>
      </c>
      <c r="K16" s="99">
        <v>6</v>
      </c>
      <c r="L16" s="99">
        <v>1</v>
      </c>
      <c r="M16" s="100">
        <v>1</v>
      </c>
      <c r="N16" s="100">
        <v>5</v>
      </c>
      <c r="O16" s="101">
        <f t="shared" si="7"/>
        <v>3.7692307692307692</v>
      </c>
      <c r="P16" s="101">
        <f t="shared" si="0"/>
        <v>3.2307692307692308</v>
      </c>
      <c r="Q16" s="102">
        <f t="shared" si="1"/>
        <v>3.2307692307692308</v>
      </c>
      <c r="R16" s="102">
        <f t="shared" si="2"/>
        <v>2.7692307692307692</v>
      </c>
      <c r="T16" s="143">
        <f t="shared" si="8"/>
        <v>1.3202511773940346</v>
      </c>
      <c r="U16" s="143">
        <f t="shared" si="3"/>
        <v>1.5402930402930401</v>
      </c>
      <c r="V16" s="143">
        <f t="shared" si="4"/>
        <v>1.5402930402930401</v>
      </c>
      <c r="W16" s="143">
        <f t="shared" si="5"/>
        <v>1.7970085470085471</v>
      </c>
      <c r="X16" s="146">
        <f t="shared" si="10"/>
        <v>6.1978458049886616</v>
      </c>
      <c r="Y16" s="145">
        <f t="shared" si="9"/>
        <v>3.8414588206941236</v>
      </c>
      <c r="Z16" s="143">
        <f t="shared" si="6"/>
        <v>3.5373845964625992</v>
      </c>
    </row>
    <row r="17" spans="2:26" ht="15" customHeight="1" x14ac:dyDescent="0.25">
      <c r="B17" s="204" t="s">
        <v>452</v>
      </c>
      <c r="C17" s="192" t="s">
        <v>451</v>
      </c>
      <c r="D17" s="73" t="s">
        <v>331</v>
      </c>
      <c r="E17" s="68" t="s">
        <v>491</v>
      </c>
      <c r="F17" s="60">
        <f>7/12</f>
        <v>0.58333333333333337</v>
      </c>
      <c r="G17" s="65" t="s">
        <v>372</v>
      </c>
      <c r="H17" s="138">
        <f>1/4</f>
        <v>0.25</v>
      </c>
      <c r="I17" s="19" t="s">
        <v>464</v>
      </c>
      <c r="J17" s="133">
        <f>6/8</f>
        <v>0.75</v>
      </c>
      <c r="K17" s="99">
        <v>1</v>
      </c>
      <c r="L17" s="99">
        <v>3</v>
      </c>
      <c r="M17" s="100">
        <v>6</v>
      </c>
      <c r="N17" s="100">
        <v>2</v>
      </c>
      <c r="O17" s="101">
        <f t="shared" si="7"/>
        <v>2.3333333333333335</v>
      </c>
      <c r="P17" s="101">
        <f t="shared" si="0"/>
        <v>1.6666666666666667</v>
      </c>
      <c r="Q17" s="102">
        <f t="shared" si="1"/>
        <v>4.666666666666667</v>
      </c>
      <c r="R17" s="102">
        <f t="shared" si="2"/>
        <v>3.3333333333333335</v>
      </c>
      <c r="T17" s="143">
        <f t="shared" si="8"/>
        <v>0.76190476190476197</v>
      </c>
      <c r="U17" s="143">
        <f t="shared" si="3"/>
        <v>1.0666666666666667</v>
      </c>
      <c r="V17" s="143">
        <f t="shared" si="4"/>
        <v>0.38095238095238076</v>
      </c>
      <c r="W17" s="143">
        <f t="shared" si="5"/>
        <v>0.53333333333333344</v>
      </c>
      <c r="X17" s="144">
        <f t="shared" si="10"/>
        <v>2.7428571428571429</v>
      </c>
      <c r="Y17" s="145">
        <f t="shared" si="9"/>
        <v>3.8414588206941236</v>
      </c>
      <c r="Z17" s="143">
        <f t="shared" si="6"/>
        <v>3.5373845964625992</v>
      </c>
    </row>
    <row r="18" spans="2:26" x14ac:dyDescent="0.25">
      <c r="B18" s="217"/>
      <c r="C18" s="212"/>
      <c r="D18" s="73" t="s">
        <v>337</v>
      </c>
      <c r="E18" s="68" t="s">
        <v>492</v>
      </c>
      <c r="F18" s="60">
        <f>3/12</f>
        <v>0.25</v>
      </c>
      <c r="G18" s="65" t="s">
        <v>382</v>
      </c>
      <c r="H18" s="138">
        <f>2/4</f>
        <v>0.5</v>
      </c>
      <c r="I18" s="19" t="s">
        <v>362</v>
      </c>
      <c r="J18" s="133">
        <f>1/8</f>
        <v>0.125</v>
      </c>
      <c r="K18" s="99">
        <v>2</v>
      </c>
      <c r="L18" s="99">
        <v>2</v>
      </c>
      <c r="M18" s="100">
        <v>1</v>
      </c>
      <c r="N18" s="100">
        <v>7</v>
      </c>
      <c r="O18" s="101">
        <f t="shared" si="7"/>
        <v>1</v>
      </c>
      <c r="P18" s="101">
        <f t="shared" si="0"/>
        <v>3</v>
      </c>
      <c r="Q18" s="102">
        <f t="shared" si="1"/>
        <v>2</v>
      </c>
      <c r="R18" s="102">
        <f t="shared" si="2"/>
        <v>6</v>
      </c>
      <c r="T18" s="143">
        <f t="shared" si="8"/>
        <v>1</v>
      </c>
      <c r="U18" s="143">
        <f t="shared" si="3"/>
        <v>0.33333333333333331</v>
      </c>
      <c r="V18" s="143">
        <f t="shared" si="4"/>
        <v>0.5</v>
      </c>
      <c r="W18" s="143">
        <f t="shared" si="5"/>
        <v>0.16666666666666666</v>
      </c>
      <c r="X18" s="144">
        <f t="shared" si="10"/>
        <v>2</v>
      </c>
      <c r="Y18" s="145">
        <f t="shared" si="9"/>
        <v>3.8414588206941236</v>
      </c>
      <c r="Z18" s="143">
        <f t="shared" si="6"/>
        <v>3.5373845964625992</v>
      </c>
    </row>
    <row r="19" spans="2:26" x14ac:dyDescent="0.25">
      <c r="B19" s="217"/>
      <c r="C19" s="212"/>
      <c r="D19" s="73" t="s">
        <v>338</v>
      </c>
      <c r="E19" s="68" t="s">
        <v>493</v>
      </c>
      <c r="F19" s="60">
        <f>1/12</f>
        <v>8.3333333333333329E-2</v>
      </c>
      <c r="G19" s="67" t="s">
        <v>384</v>
      </c>
      <c r="H19" s="138">
        <f>0/4</f>
        <v>0</v>
      </c>
      <c r="I19" s="19" t="s">
        <v>362</v>
      </c>
      <c r="J19" s="133">
        <f>1/8</f>
        <v>0.125</v>
      </c>
      <c r="K19" s="99">
        <v>0</v>
      </c>
      <c r="L19" s="99">
        <v>4</v>
      </c>
      <c r="M19" s="100">
        <v>1</v>
      </c>
      <c r="N19" s="100">
        <v>7</v>
      </c>
      <c r="O19" s="101">
        <f t="shared" si="7"/>
        <v>0.33333333333333331</v>
      </c>
      <c r="P19" s="101">
        <f t="shared" si="0"/>
        <v>3.6666666666666665</v>
      </c>
      <c r="Q19" s="102">
        <f t="shared" si="1"/>
        <v>0.66666666666666663</v>
      </c>
      <c r="R19" s="102">
        <f t="shared" si="2"/>
        <v>7.333333333333333</v>
      </c>
      <c r="T19" s="143">
        <f t="shared" si="8"/>
        <v>0.33333333333333331</v>
      </c>
      <c r="U19" s="143">
        <f t="shared" si="3"/>
        <v>3.0303030303030332E-2</v>
      </c>
      <c r="V19" s="143">
        <f t="shared" si="4"/>
        <v>0.16666666666666671</v>
      </c>
      <c r="W19" s="143">
        <f t="shared" si="5"/>
        <v>1.5151515151515124E-2</v>
      </c>
      <c r="X19" s="144">
        <f t="shared" si="10"/>
        <v>0.54545454545454553</v>
      </c>
      <c r="Y19" s="145">
        <f t="shared" si="9"/>
        <v>3.8414588206941236</v>
      </c>
      <c r="Z19" s="143">
        <f t="shared" si="6"/>
        <v>3.5373845964625992</v>
      </c>
    </row>
    <row r="20" spans="2:26" x14ac:dyDescent="0.25">
      <c r="B20" s="217"/>
      <c r="C20" s="193"/>
      <c r="D20" s="73" t="s">
        <v>483</v>
      </c>
      <c r="E20" s="68" t="s">
        <v>493</v>
      </c>
      <c r="F20" s="60">
        <f>1/12</f>
        <v>8.3333333333333329E-2</v>
      </c>
      <c r="G20" s="65" t="s">
        <v>372</v>
      </c>
      <c r="H20" s="138">
        <f>1/4</f>
        <v>0.25</v>
      </c>
      <c r="I20" s="19" t="s">
        <v>369</v>
      </c>
      <c r="J20" s="133">
        <f>0/8</f>
        <v>0</v>
      </c>
      <c r="K20" s="99">
        <v>1</v>
      </c>
      <c r="L20" s="99">
        <v>3</v>
      </c>
      <c r="M20" s="100">
        <v>0</v>
      </c>
      <c r="N20" s="100">
        <v>8</v>
      </c>
      <c r="O20" s="101">
        <f t="shared" si="7"/>
        <v>0.33333333333333331</v>
      </c>
      <c r="P20" s="101">
        <f t="shared" si="0"/>
        <v>3.6666666666666665</v>
      </c>
      <c r="Q20" s="102">
        <f t="shared" si="1"/>
        <v>0.66666666666666663</v>
      </c>
      <c r="R20" s="102">
        <f t="shared" si="2"/>
        <v>7.333333333333333</v>
      </c>
      <c r="T20" s="143">
        <f t="shared" si="8"/>
        <v>1.3333333333333337</v>
      </c>
      <c r="U20" s="143">
        <f t="shared" si="3"/>
        <v>0.12121212121212116</v>
      </c>
      <c r="V20" s="143">
        <f t="shared" si="4"/>
        <v>0.66666666666666663</v>
      </c>
      <c r="W20" s="143">
        <f t="shared" si="5"/>
        <v>6.0606060606060663E-2</v>
      </c>
      <c r="X20" s="144">
        <f t="shared" si="10"/>
        <v>2.1818181818181821</v>
      </c>
      <c r="Y20" s="145">
        <f t="shared" si="9"/>
        <v>3.8414588206941236</v>
      </c>
      <c r="Z20" s="143">
        <f t="shared" si="6"/>
        <v>3.5373845964625992</v>
      </c>
    </row>
    <row r="21" spans="2:26" x14ac:dyDescent="0.25">
      <c r="B21" s="217"/>
      <c r="C21" s="192" t="s">
        <v>510</v>
      </c>
      <c r="D21" s="73" t="s">
        <v>508</v>
      </c>
      <c r="E21" s="68" t="s">
        <v>494</v>
      </c>
      <c r="F21" s="60">
        <f>0/18</f>
        <v>0</v>
      </c>
      <c r="G21" s="65" t="s">
        <v>369</v>
      </c>
      <c r="H21" s="138">
        <f>0/8</f>
        <v>0</v>
      </c>
      <c r="I21" s="19" t="s">
        <v>427</v>
      </c>
      <c r="J21" s="133">
        <f>0/11</f>
        <v>0</v>
      </c>
      <c r="K21" s="99">
        <v>0</v>
      </c>
      <c r="L21" s="99">
        <v>8</v>
      </c>
      <c r="M21" s="100">
        <v>0</v>
      </c>
      <c r="N21" s="100">
        <v>11</v>
      </c>
      <c r="O21" s="101">
        <f t="shared" si="7"/>
        <v>0</v>
      </c>
      <c r="P21" s="101">
        <f t="shared" si="0"/>
        <v>8</v>
      </c>
      <c r="Q21" s="102">
        <f t="shared" si="1"/>
        <v>0</v>
      </c>
      <c r="R21" s="102">
        <f t="shared" si="2"/>
        <v>11</v>
      </c>
      <c r="T21" s="143" t="e">
        <f t="shared" si="8"/>
        <v>#DIV/0!</v>
      </c>
      <c r="U21" s="143">
        <f t="shared" si="3"/>
        <v>0</v>
      </c>
      <c r="V21" s="143" t="e">
        <f t="shared" si="4"/>
        <v>#DIV/0!</v>
      </c>
      <c r="W21" s="143">
        <f t="shared" si="5"/>
        <v>0</v>
      </c>
      <c r="X21" s="144" t="e">
        <f t="shared" si="10"/>
        <v>#DIV/0!</v>
      </c>
      <c r="Y21" s="145">
        <f t="shared" si="9"/>
        <v>3.8414588206941236</v>
      </c>
      <c r="Z21" s="143">
        <f t="shared" si="6"/>
        <v>3.5373845964625992</v>
      </c>
    </row>
    <row r="22" spans="2:26" x14ac:dyDescent="0.25">
      <c r="B22" s="217"/>
      <c r="C22" s="212"/>
      <c r="D22" s="73" t="s">
        <v>509</v>
      </c>
      <c r="E22" s="68" t="s">
        <v>495</v>
      </c>
      <c r="F22" s="60">
        <f>12/18</f>
        <v>0.66666666666666663</v>
      </c>
      <c r="G22" s="65" t="s">
        <v>464</v>
      </c>
      <c r="H22" s="138">
        <f>6/8</f>
        <v>0.75</v>
      </c>
      <c r="I22" s="19" t="s">
        <v>526</v>
      </c>
      <c r="J22" s="133">
        <f>7/11</f>
        <v>0.63636363636363635</v>
      </c>
      <c r="K22" s="99">
        <v>6</v>
      </c>
      <c r="L22" s="99">
        <v>2</v>
      </c>
      <c r="M22" s="100">
        <v>7</v>
      </c>
      <c r="N22" s="100">
        <v>4</v>
      </c>
      <c r="O22" s="101">
        <f t="shared" si="7"/>
        <v>5.4736842105263159</v>
      </c>
      <c r="P22" s="101">
        <f t="shared" si="0"/>
        <v>2.5263157894736841</v>
      </c>
      <c r="Q22" s="102">
        <f t="shared" si="1"/>
        <v>7.5263157894736841</v>
      </c>
      <c r="R22" s="102">
        <f t="shared" si="2"/>
        <v>3.4736842105263155</v>
      </c>
      <c r="T22" s="143">
        <f t="shared" si="8"/>
        <v>5.0607287449392684E-2</v>
      </c>
      <c r="U22" s="143">
        <f t="shared" si="3"/>
        <v>0.1096491228070175</v>
      </c>
      <c r="V22" s="143">
        <f t="shared" si="4"/>
        <v>3.6805299963194683E-2</v>
      </c>
      <c r="W22" s="143">
        <f t="shared" si="5"/>
        <v>7.9744816586921938E-2</v>
      </c>
      <c r="X22" s="144">
        <f t="shared" si="10"/>
        <v>0.27680652680652679</v>
      </c>
      <c r="Y22" s="145">
        <f t="shared" si="9"/>
        <v>3.8414588206941236</v>
      </c>
      <c r="Z22" s="143">
        <f t="shared" si="6"/>
        <v>3.5373845964625992</v>
      </c>
    </row>
    <row r="23" spans="2:26" x14ac:dyDescent="0.25">
      <c r="B23" s="217"/>
      <c r="C23" s="193"/>
      <c r="D23" s="73" t="s">
        <v>507</v>
      </c>
      <c r="E23" s="68" t="s">
        <v>496</v>
      </c>
      <c r="F23" s="60">
        <f>6/18</f>
        <v>0.33333333333333331</v>
      </c>
      <c r="G23" s="67" t="s">
        <v>499</v>
      </c>
      <c r="H23" s="138">
        <f>2/8</f>
        <v>0.25</v>
      </c>
      <c r="I23" s="19" t="s">
        <v>401</v>
      </c>
      <c r="J23" s="133">
        <f>4/11</f>
        <v>0.36363636363636365</v>
      </c>
      <c r="K23" s="99">
        <v>2</v>
      </c>
      <c r="L23" s="99">
        <v>6</v>
      </c>
      <c r="M23" s="100">
        <v>4</v>
      </c>
      <c r="N23" s="100">
        <v>7</v>
      </c>
      <c r="O23" s="101">
        <f t="shared" si="7"/>
        <v>2.5263157894736841</v>
      </c>
      <c r="P23" s="101">
        <f t="shared" si="0"/>
        <v>5.4736842105263159</v>
      </c>
      <c r="Q23" s="102">
        <f t="shared" si="1"/>
        <v>3.4736842105263155</v>
      </c>
      <c r="R23" s="102">
        <f t="shared" si="2"/>
        <v>7.5263157894736841</v>
      </c>
      <c r="T23" s="143">
        <f t="shared" si="8"/>
        <v>0.1096491228070175</v>
      </c>
      <c r="U23" s="143">
        <f t="shared" si="3"/>
        <v>5.0607287449392684E-2</v>
      </c>
      <c r="V23" s="143">
        <f t="shared" si="4"/>
        <v>7.9744816586921938E-2</v>
      </c>
      <c r="W23" s="143">
        <f t="shared" si="5"/>
        <v>3.6805299963194683E-2</v>
      </c>
      <c r="X23" s="144">
        <f t="shared" si="10"/>
        <v>0.27680652680652684</v>
      </c>
      <c r="Y23" s="145">
        <f t="shared" si="9"/>
        <v>3.8414588206941236</v>
      </c>
      <c r="Z23" s="143">
        <f t="shared" si="6"/>
        <v>3.5373845964625992</v>
      </c>
    </row>
    <row r="24" spans="2:26" ht="30" x14ac:dyDescent="0.25">
      <c r="B24" s="217"/>
      <c r="C24" s="74" t="s">
        <v>512</v>
      </c>
      <c r="D24" s="72" t="s">
        <v>513</v>
      </c>
      <c r="E24" s="69" t="s">
        <v>497</v>
      </c>
      <c r="F24" s="63">
        <f>13/13</f>
        <v>1</v>
      </c>
      <c r="G24" s="66" t="s">
        <v>465</v>
      </c>
      <c r="H24" s="139">
        <f>5/5</f>
        <v>1</v>
      </c>
      <c r="I24" s="91" t="s">
        <v>476</v>
      </c>
      <c r="J24" s="94">
        <f>8/8</f>
        <v>1</v>
      </c>
      <c r="K24" s="99">
        <v>5</v>
      </c>
      <c r="L24" s="99">
        <v>0</v>
      </c>
      <c r="M24" s="100">
        <v>8</v>
      </c>
      <c r="N24" s="100">
        <v>0</v>
      </c>
      <c r="O24" s="101">
        <f t="shared" si="7"/>
        <v>5</v>
      </c>
      <c r="P24" s="101">
        <f t="shared" si="0"/>
        <v>0</v>
      </c>
      <c r="Q24" s="102">
        <f t="shared" si="1"/>
        <v>8</v>
      </c>
      <c r="R24" s="102">
        <f t="shared" si="2"/>
        <v>0</v>
      </c>
      <c r="T24" s="143">
        <f t="shared" si="8"/>
        <v>0</v>
      </c>
      <c r="U24" s="143" t="e">
        <f t="shared" si="3"/>
        <v>#DIV/0!</v>
      </c>
      <c r="V24" s="143">
        <f t="shared" si="4"/>
        <v>0</v>
      </c>
      <c r="W24" s="143" t="e">
        <f t="shared" si="5"/>
        <v>#DIV/0!</v>
      </c>
      <c r="X24" s="144" t="e">
        <f t="shared" si="10"/>
        <v>#DIV/0!</v>
      </c>
      <c r="Y24" s="145">
        <f t="shared" si="9"/>
        <v>3.8414588206941236</v>
      </c>
      <c r="Z24" s="143">
        <f t="shared" si="6"/>
        <v>3.5373845964625992</v>
      </c>
    </row>
    <row r="25" spans="2:26" x14ac:dyDescent="0.25">
      <c r="B25" s="217"/>
      <c r="C25" s="192" t="s">
        <v>332</v>
      </c>
      <c r="D25" s="73" t="s">
        <v>559</v>
      </c>
      <c r="E25" s="68" t="s">
        <v>500</v>
      </c>
      <c r="F25" s="64">
        <f>9/12</f>
        <v>0.75</v>
      </c>
      <c r="G25" s="65" t="s">
        <v>397</v>
      </c>
      <c r="H25" s="138">
        <f>4/4</f>
        <v>1</v>
      </c>
      <c r="I25" s="19" t="s">
        <v>371</v>
      </c>
      <c r="J25" s="133">
        <f>5/8</f>
        <v>0.625</v>
      </c>
      <c r="K25" s="99">
        <v>4</v>
      </c>
      <c r="L25" s="99">
        <v>0</v>
      </c>
      <c r="M25" s="100">
        <v>5</v>
      </c>
      <c r="N25" s="100">
        <v>3</v>
      </c>
      <c r="O25" s="101">
        <f t="shared" si="7"/>
        <v>3</v>
      </c>
      <c r="P25" s="101">
        <f t="shared" si="0"/>
        <v>1</v>
      </c>
      <c r="Q25" s="102">
        <f t="shared" si="1"/>
        <v>6</v>
      </c>
      <c r="R25" s="102">
        <f t="shared" si="2"/>
        <v>2</v>
      </c>
      <c r="T25" s="143">
        <f t="shared" si="8"/>
        <v>0.33333333333333331</v>
      </c>
      <c r="U25" s="143">
        <f t="shared" si="3"/>
        <v>1</v>
      </c>
      <c r="V25" s="143">
        <f t="shared" si="4"/>
        <v>0.16666666666666666</v>
      </c>
      <c r="W25" s="143">
        <f t="shared" si="5"/>
        <v>0.5</v>
      </c>
      <c r="X25" s="144">
        <f t="shared" si="10"/>
        <v>2</v>
      </c>
      <c r="Y25" s="145">
        <f t="shared" si="9"/>
        <v>3.8414588206941236</v>
      </c>
      <c r="Z25" s="143">
        <f t="shared" si="6"/>
        <v>3.5373845964625992</v>
      </c>
    </row>
    <row r="26" spans="2:26" x14ac:dyDescent="0.25">
      <c r="B26" s="217"/>
      <c r="C26" s="193"/>
      <c r="D26" s="73" t="s">
        <v>334</v>
      </c>
      <c r="E26" s="68" t="s">
        <v>492</v>
      </c>
      <c r="F26" s="60">
        <f>3/12</f>
        <v>0.25</v>
      </c>
      <c r="G26" s="65" t="s">
        <v>384</v>
      </c>
      <c r="H26" s="138">
        <f>0/4</f>
        <v>0</v>
      </c>
      <c r="I26" s="19" t="s">
        <v>367</v>
      </c>
      <c r="J26" s="133">
        <f>3/8</f>
        <v>0.375</v>
      </c>
      <c r="K26" s="99">
        <v>0</v>
      </c>
      <c r="L26" s="99">
        <v>4</v>
      </c>
      <c r="M26" s="100">
        <v>3</v>
      </c>
      <c r="N26" s="100">
        <v>5</v>
      </c>
      <c r="O26" s="101">
        <f t="shared" si="7"/>
        <v>1</v>
      </c>
      <c r="P26" s="101">
        <f t="shared" si="0"/>
        <v>3</v>
      </c>
      <c r="Q26" s="102">
        <f t="shared" si="1"/>
        <v>2</v>
      </c>
      <c r="R26" s="102">
        <f t="shared" si="2"/>
        <v>6</v>
      </c>
      <c r="T26" s="143">
        <f t="shared" si="8"/>
        <v>1</v>
      </c>
      <c r="U26" s="143">
        <f t="shared" si="3"/>
        <v>0.33333333333333331</v>
      </c>
      <c r="V26" s="143">
        <f t="shared" si="4"/>
        <v>0.5</v>
      </c>
      <c r="W26" s="143">
        <f t="shared" si="5"/>
        <v>0.16666666666666666</v>
      </c>
      <c r="X26" s="144">
        <f t="shared" si="10"/>
        <v>2</v>
      </c>
      <c r="Y26" s="145">
        <f t="shared" si="9"/>
        <v>3.8414588206941236</v>
      </c>
      <c r="Z26" s="143">
        <f t="shared" si="6"/>
        <v>3.5373845964625992</v>
      </c>
    </row>
    <row r="27" spans="2:26" x14ac:dyDescent="0.25">
      <c r="B27" s="217"/>
      <c r="C27" s="192" t="s">
        <v>553</v>
      </c>
      <c r="D27" s="73" t="s">
        <v>165</v>
      </c>
      <c r="E27" s="68" t="s">
        <v>360</v>
      </c>
      <c r="F27" s="60">
        <f>7/8</f>
        <v>0.875</v>
      </c>
      <c r="G27" s="65" t="s">
        <v>466</v>
      </c>
      <c r="H27" s="138">
        <f>2/2</f>
        <v>1</v>
      </c>
      <c r="I27" s="19" t="s">
        <v>343</v>
      </c>
      <c r="J27" s="133">
        <f>5/6</f>
        <v>0.83333333333333337</v>
      </c>
      <c r="K27" s="99">
        <v>2</v>
      </c>
      <c r="L27" s="99">
        <v>0</v>
      </c>
      <c r="M27" s="100">
        <v>5</v>
      </c>
      <c r="N27" s="100">
        <v>1</v>
      </c>
      <c r="O27" s="101">
        <f t="shared" si="7"/>
        <v>1.75</v>
      </c>
      <c r="P27" s="101">
        <f t="shared" si="0"/>
        <v>0.25</v>
      </c>
      <c r="Q27" s="102">
        <f t="shared" si="1"/>
        <v>5.25</v>
      </c>
      <c r="R27" s="102">
        <f t="shared" si="2"/>
        <v>0.75</v>
      </c>
      <c r="T27" s="143">
        <f t="shared" si="8"/>
        <v>3.5714285714285712E-2</v>
      </c>
      <c r="U27" s="143">
        <f t="shared" si="3"/>
        <v>0.25</v>
      </c>
      <c r="V27" s="143">
        <f t="shared" si="4"/>
        <v>1.1904761904761904E-2</v>
      </c>
      <c r="W27" s="143">
        <f t="shared" si="5"/>
        <v>8.3333333333333329E-2</v>
      </c>
      <c r="X27" s="144">
        <f t="shared" si="10"/>
        <v>0.38095238095238093</v>
      </c>
      <c r="Y27" s="145">
        <f t="shared" si="9"/>
        <v>3.8414588206941236</v>
      </c>
      <c r="Z27" s="143">
        <f t="shared" si="6"/>
        <v>3.5373845964625992</v>
      </c>
    </row>
    <row r="28" spans="2:26" x14ac:dyDescent="0.25">
      <c r="B28" s="217"/>
      <c r="C28" s="193"/>
      <c r="D28" s="73" t="s">
        <v>336</v>
      </c>
      <c r="E28" s="62" t="s">
        <v>362</v>
      </c>
      <c r="F28" s="60">
        <f>1/8</f>
        <v>0.125</v>
      </c>
      <c r="G28" s="65" t="s">
        <v>462</v>
      </c>
      <c r="H28" s="138">
        <f>0/2</f>
        <v>0</v>
      </c>
      <c r="I28" s="19" t="s">
        <v>347</v>
      </c>
      <c r="J28" s="133">
        <f>1/6</f>
        <v>0.16666666666666666</v>
      </c>
      <c r="K28" s="99">
        <v>0</v>
      </c>
      <c r="L28" s="99">
        <v>2</v>
      </c>
      <c r="M28" s="100">
        <v>1</v>
      </c>
      <c r="N28" s="100">
        <v>5</v>
      </c>
      <c r="O28" s="101">
        <f t="shared" si="7"/>
        <v>0.25</v>
      </c>
      <c r="P28" s="101">
        <f t="shared" si="0"/>
        <v>1.75</v>
      </c>
      <c r="Q28" s="102">
        <f t="shared" si="1"/>
        <v>0.75</v>
      </c>
      <c r="R28" s="102">
        <f t="shared" si="2"/>
        <v>5.25</v>
      </c>
      <c r="T28" s="143">
        <f t="shared" si="8"/>
        <v>0.25</v>
      </c>
      <c r="U28" s="143">
        <f t="shared" si="3"/>
        <v>3.5714285714285712E-2</v>
      </c>
      <c r="V28" s="143">
        <f t="shared" si="4"/>
        <v>8.3333333333333329E-2</v>
      </c>
      <c r="W28" s="143">
        <f t="shared" si="5"/>
        <v>1.1904761904761904E-2</v>
      </c>
      <c r="X28" s="144">
        <f t="shared" si="10"/>
        <v>0.38095238095238093</v>
      </c>
      <c r="Y28" s="145">
        <f t="shared" si="9"/>
        <v>3.8414588206941236</v>
      </c>
      <c r="Z28" s="143">
        <f t="shared" si="6"/>
        <v>3.5373845964625992</v>
      </c>
    </row>
    <row r="29" spans="2:26" x14ac:dyDescent="0.25">
      <c r="B29" s="217"/>
      <c r="C29" s="204" t="s">
        <v>560</v>
      </c>
      <c r="D29" s="73" t="s">
        <v>511</v>
      </c>
      <c r="E29" s="68" t="s">
        <v>364</v>
      </c>
      <c r="F29" s="60">
        <f>1/10</f>
        <v>0.1</v>
      </c>
      <c r="G29" s="65" t="s">
        <v>384</v>
      </c>
      <c r="H29" s="140">
        <f>0/4</f>
        <v>0</v>
      </c>
      <c r="I29" s="19" t="s">
        <v>347</v>
      </c>
      <c r="J29" s="133">
        <f>1/6</f>
        <v>0.16666666666666666</v>
      </c>
      <c r="K29" s="99">
        <v>0</v>
      </c>
      <c r="L29" s="99">
        <v>4</v>
      </c>
      <c r="M29" s="100">
        <v>1</v>
      </c>
      <c r="N29" s="100">
        <v>5</v>
      </c>
      <c r="O29" s="101">
        <f t="shared" si="7"/>
        <v>0.4</v>
      </c>
      <c r="P29" s="101">
        <f t="shared" si="0"/>
        <v>3.6</v>
      </c>
      <c r="Q29" s="102">
        <f t="shared" si="1"/>
        <v>0.60000000000000009</v>
      </c>
      <c r="R29" s="102">
        <f t="shared" si="2"/>
        <v>5.4</v>
      </c>
      <c r="T29" s="143">
        <f t="shared" si="8"/>
        <v>0.40000000000000008</v>
      </c>
      <c r="U29" s="143">
        <f t="shared" si="3"/>
        <v>4.4444444444444418E-2</v>
      </c>
      <c r="V29" s="143">
        <f t="shared" si="4"/>
        <v>0.2666666666666665</v>
      </c>
      <c r="W29" s="143">
        <f t="shared" si="5"/>
        <v>2.9629629629629679E-2</v>
      </c>
      <c r="X29" s="144">
        <f t="shared" si="10"/>
        <v>0.7407407407407407</v>
      </c>
      <c r="Y29" s="145">
        <f t="shared" si="9"/>
        <v>3.8414588206941236</v>
      </c>
      <c r="Z29" s="143">
        <f t="shared" si="6"/>
        <v>3.5373845964625992</v>
      </c>
    </row>
    <row r="30" spans="2:26" x14ac:dyDescent="0.25">
      <c r="B30" s="217"/>
      <c r="C30" s="212"/>
      <c r="D30" s="73" t="s">
        <v>484</v>
      </c>
      <c r="E30" s="68" t="s">
        <v>441</v>
      </c>
      <c r="F30" s="60">
        <f>9/10</f>
        <v>0.9</v>
      </c>
      <c r="G30" s="65" t="s">
        <v>397</v>
      </c>
      <c r="H30" s="138">
        <f>4/4</f>
        <v>1</v>
      </c>
      <c r="I30" s="19" t="s">
        <v>343</v>
      </c>
      <c r="J30" s="133">
        <f>5/6</f>
        <v>0.83333333333333337</v>
      </c>
      <c r="K30" s="99">
        <v>4</v>
      </c>
      <c r="L30" s="99">
        <v>0</v>
      </c>
      <c r="M30" s="100">
        <v>5</v>
      </c>
      <c r="N30" s="100">
        <v>1</v>
      </c>
      <c r="O30" s="101">
        <f t="shared" si="7"/>
        <v>3.6</v>
      </c>
      <c r="P30" s="101">
        <f t="shared" si="0"/>
        <v>0.4</v>
      </c>
      <c r="Q30" s="102">
        <f t="shared" si="1"/>
        <v>5.4</v>
      </c>
      <c r="R30" s="102">
        <f t="shared" si="2"/>
        <v>0.60000000000000009</v>
      </c>
      <c r="T30" s="143">
        <f t="shared" si="8"/>
        <v>4.4444444444444418E-2</v>
      </c>
      <c r="U30" s="143">
        <f t="shared" si="3"/>
        <v>0.40000000000000008</v>
      </c>
      <c r="V30" s="143">
        <f t="shared" si="4"/>
        <v>2.9629629629629679E-2</v>
      </c>
      <c r="W30" s="143">
        <f t="shared" si="5"/>
        <v>0.2666666666666665</v>
      </c>
      <c r="X30" s="144">
        <f t="shared" si="10"/>
        <v>0.7407407407407407</v>
      </c>
      <c r="Y30" s="145">
        <f t="shared" si="9"/>
        <v>3.8414588206941236</v>
      </c>
      <c r="Z30" s="143">
        <f t="shared" si="6"/>
        <v>3.5373845964625992</v>
      </c>
    </row>
    <row r="31" spans="2:26" x14ac:dyDescent="0.25">
      <c r="B31" s="217"/>
      <c r="C31" s="193"/>
      <c r="D31" s="73" t="s">
        <v>485</v>
      </c>
      <c r="E31" s="68" t="s">
        <v>477</v>
      </c>
      <c r="F31" s="60">
        <f>0/10</f>
        <v>0</v>
      </c>
      <c r="G31" s="65" t="s">
        <v>384</v>
      </c>
      <c r="H31" s="138">
        <f>0/4</f>
        <v>0</v>
      </c>
      <c r="I31" s="19" t="s">
        <v>351</v>
      </c>
      <c r="J31" s="133">
        <f>0/6</f>
        <v>0</v>
      </c>
      <c r="K31" s="99">
        <v>0</v>
      </c>
      <c r="L31" s="99">
        <v>4</v>
      </c>
      <c r="M31" s="100">
        <v>0</v>
      </c>
      <c r="N31" s="100">
        <v>6</v>
      </c>
      <c r="O31" s="101">
        <f t="shared" si="7"/>
        <v>0</v>
      </c>
      <c r="P31" s="101">
        <f t="shared" si="0"/>
        <v>4</v>
      </c>
      <c r="Q31" s="102">
        <f t="shared" si="1"/>
        <v>0</v>
      </c>
      <c r="R31" s="102">
        <f t="shared" si="2"/>
        <v>6</v>
      </c>
      <c r="T31" s="143" t="e">
        <f t="shared" si="8"/>
        <v>#DIV/0!</v>
      </c>
      <c r="U31" s="143">
        <f t="shared" si="3"/>
        <v>0</v>
      </c>
      <c r="V31" s="143" t="e">
        <f t="shared" si="4"/>
        <v>#DIV/0!</v>
      </c>
      <c r="W31" s="143">
        <f t="shared" si="5"/>
        <v>0</v>
      </c>
      <c r="X31" s="144" t="e">
        <f t="shared" si="10"/>
        <v>#DIV/0!</v>
      </c>
      <c r="Y31" s="145">
        <f t="shared" si="9"/>
        <v>3.8414588206941236</v>
      </c>
      <c r="Z31" s="143">
        <f t="shared" si="6"/>
        <v>3.5373845964625992</v>
      </c>
    </row>
    <row r="32" spans="2:26" x14ac:dyDescent="0.25">
      <c r="B32" s="217"/>
      <c r="C32" s="192" t="s">
        <v>339</v>
      </c>
      <c r="D32" s="73" t="s">
        <v>331</v>
      </c>
      <c r="E32" s="68" t="s">
        <v>436</v>
      </c>
      <c r="F32" s="60">
        <f>10/11</f>
        <v>0.90909090909090906</v>
      </c>
      <c r="G32" s="65" t="s">
        <v>397</v>
      </c>
      <c r="H32" s="138">
        <f>4/4</f>
        <v>1</v>
      </c>
      <c r="I32" s="19" t="s">
        <v>361</v>
      </c>
      <c r="J32" s="133">
        <f>6/7</f>
        <v>0.8571428571428571</v>
      </c>
      <c r="K32" s="99">
        <v>4</v>
      </c>
      <c r="L32" s="99">
        <v>0</v>
      </c>
      <c r="M32" s="100">
        <v>6</v>
      </c>
      <c r="N32" s="100">
        <v>1</v>
      </c>
      <c r="O32" s="101">
        <f t="shared" si="7"/>
        <v>3.6363636363636362</v>
      </c>
      <c r="P32" s="101">
        <f t="shared" si="0"/>
        <v>0.36363636363636365</v>
      </c>
      <c r="Q32" s="102">
        <f t="shared" si="1"/>
        <v>6.3636363636363633</v>
      </c>
      <c r="R32" s="102">
        <f t="shared" si="2"/>
        <v>0.63636363636363635</v>
      </c>
      <c r="T32" s="143">
        <f t="shared" si="8"/>
        <v>3.636363636363639E-2</v>
      </c>
      <c r="U32" s="143">
        <f t="shared" si="3"/>
        <v>0.36363636363636365</v>
      </c>
      <c r="V32" s="143">
        <f t="shared" si="4"/>
        <v>2.0779220779220741E-2</v>
      </c>
      <c r="W32" s="143">
        <f t="shared" si="5"/>
        <v>0.20779220779220781</v>
      </c>
      <c r="X32" s="144">
        <f t="shared" si="10"/>
        <v>0.62857142857142856</v>
      </c>
      <c r="Y32" s="145">
        <f t="shared" si="9"/>
        <v>3.8414588206941236</v>
      </c>
      <c r="Z32" s="143">
        <f t="shared" si="6"/>
        <v>3.5373845964625992</v>
      </c>
    </row>
    <row r="33" spans="2:26" x14ac:dyDescent="0.25">
      <c r="B33" s="217"/>
      <c r="C33" s="193"/>
      <c r="D33" s="73" t="s">
        <v>340</v>
      </c>
      <c r="E33" s="68" t="s">
        <v>501</v>
      </c>
      <c r="F33" s="60">
        <f>1/11</f>
        <v>9.0909090909090912E-2</v>
      </c>
      <c r="G33" s="65" t="s">
        <v>384</v>
      </c>
      <c r="H33" s="138">
        <f>0/4</f>
        <v>0</v>
      </c>
      <c r="I33" s="19" t="s">
        <v>363</v>
      </c>
      <c r="J33" s="133">
        <f>1/7</f>
        <v>0.14285714285714285</v>
      </c>
      <c r="K33" s="99">
        <v>0</v>
      </c>
      <c r="L33" s="99">
        <v>4</v>
      </c>
      <c r="M33" s="100">
        <v>1</v>
      </c>
      <c r="N33" s="100">
        <v>6</v>
      </c>
      <c r="O33" s="101">
        <f t="shared" si="7"/>
        <v>0.36363636363636365</v>
      </c>
      <c r="P33" s="101">
        <f t="shared" si="0"/>
        <v>3.6363636363636362</v>
      </c>
      <c r="Q33" s="102">
        <f t="shared" si="1"/>
        <v>0.63636363636363635</v>
      </c>
      <c r="R33" s="102">
        <f t="shared" si="2"/>
        <v>6.3636363636363633</v>
      </c>
      <c r="T33" s="143">
        <f t="shared" si="8"/>
        <v>0.36363636363636365</v>
      </c>
      <c r="U33" s="143">
        <f t="shared" si="3"/>
        <v>3.636363636363639E-2</v>
      </c>
      <c r="V33" s="143">
        <f t="shared" si="4"/>
        <v>0.20779220779220781</v>
      </c>
      <c r="W33" s="143">
        <f t="shared" si="5"/>
        <v>2.0779220779220741E-2</v>
      </c>
      <c r="X33" s="144">
        <f t="shared" si="10"/>
        <v>0.62857142857142856</v>
      </c>
      <c r="Y33" s="145">
        <f t="shared" si="9"/>
        <v>3.8414588206941236</v>
      </c>
      <c r="Z33" s="143">
        <f t="shared" si="6"/>
        <v>3.5373845964625992</v>
      </c>
    </row>
    <row r="34" spans="2:26" x14ac:dyDescent="0.25">
      <c r="B34" s="217"/>
      <c r="C34" s="192" t="s">
        <v>447</v>
      </c>
      <c r="D34" s="73" t="s">
        <v>469</v>
      </c>
      <c r="E34" s="68" t="s">
        <v>366</v>
      </c>
      <c r="F34" s="60">
        <f>4/9</f>
        <v>0.44444444444444442</v>
      </c>
      <c r="G34" s="65" t="s">
        <v>467</v>
      </c>
      <c r="H34" s="138">
        <f>1/3</f>
        <v>0.33333333333333331</v>
      </c>
      <c r="I34" s="19" t="s">
        <v>344</v>
      </c>
      <c r="J34" s="133">
        <f>3/6</f>
        <v>0.5</v>
      </c>
      <c r="K34" s="99">
        <v>1</v>
      </c>
      <c r="L34" s="99">
        <v>2</v>
      </c>
      <c r="M34" s="100">
        <v>3</v>
      </c>
      <c r="N34" s="100">
        <v>3</v>
      </c>
      <c r="O34" s="101">
        <f t="shared" si="7"/>
        <v>1.3333333333333333</v>
      </c>
      <c r="P34" s="101">
        <f t="shared" si="0"/>
        <v>1.6666666666666667</v>
      </c>
      <c r="Q34" s="102">
        <f t="shared" si="1"/>
        <v>2.6666666666666665</v>
      </c>
      <c r="R34" s="102">
        <f t="shared" si="2"/>
        <v>3.3333333333333335</v>
      </c>
      <c r="T34" s="143">
        <f t="shared" si="8"/>
        <v>8.3333333333333301E-2</v>
      </c>
      <c r="U34" s="143">
        <f t="shared" si="3"/>
        <v>6.6666666666666638E-2</v>
      </c>
      <c r="V34" s="143">
        <f t="shared" si="4"/>
        <v>4.1666666666666706E-2</v>
      </c>
      <c r="W34" s="143">
        <f t="shared" si="5"/>
        <v>3.3333333333333361E-2</v>
      </c>
      <c r="X34" s="144">
        <f t="shared" si="10"/>
        <v>0.22500000000000001</v>
      </c>
      <c r="Y34" s="145">
        <f t="shared" si="9"/>
        <v>3.8414588206941236</v>
      </c>
      <c r="Z34" s="143">
        <f t="shared" si="6"/>
        <v>3.5373845964625992</v>
      </c>
    </row>
    <row r="35" spans="2:26" x14ac:dyDescent="0.25">
      <c r="B35" s="217"/>
      <c r="C35" s="212"/>
      <c r="D35" s="73" t="s">
        <v>471</v>
      </c>
      <c r="E35" s="68" t="s">
        <v>368</v>
      </c>
      <c r="F35" s="60">
        <f>0/9</f>
        <v>0</v>
      </c>
      <c r="G35" s="65" t="s">
        <v>468</v>
      </c>
      <c r="H35" s="138">
        <f>0/3</f>
        <v>0</v>
      </c>
      <c r="I35" s="19" t="s">
        <v>351</v>
      </c>
      <c r="J35" s="133">
        <f>0/6</f>
        <v>0</v>
      </c>
      <c r="K35" s="99">
        <v>0</v>
      </c>
      <c r="L35" s="99">
        <v>3</v>
      </c>
      <c r="M35" s="100">
        <v>0</v>
      </c>
      <c r="N35" s="100">
        <v>6</v>
      </c>
      <c r="O35" s="101">
        <f t="shared" si="7"/>
        <v>0</v>
      </c>
      <c r="P35" s="101">
        <f t="shared" si="0"/>
        <v>3</v>
      </c>
      <c r="Q35" s="102">
        <f t="shared" si="1"/>
        <v>0</v>
      </c>
      <c r="R35" s="102">
        <f t="shared" si="2"/>
        <v>6</v>
      </c>
      <c r="T35" s="143" t="e">
        <f t="shared" si="8"/>
        <v>#DIV/0!</v>
      </c>
      <c r="U35" s="143">
        <f t="shared" si="3"/>
        <v>0</v>
      </c>
      <c r="V35" s="143" t="e">
        <f t="shared" si="4"/>
        <v>#DIV/0!</v>
      </c>
      <c r="W35" s="143">
        <f t="shared" si="5"/>
        <v>0</v>
      </c>
      <c r="X35" s="144" t="e">
        <f t="shared" si="10"/>
        <v>#DIV/0!</v>
      </c>
      <c r="Y35" s="145">
        <f t="shared" si="9"/>
        <v>3.8414588206941236</v>
      </c>
      <c r="Z35" s="143">
        <f t="shared" si="6"/>
        <v>3.5373845964625992</v>
      </c>
    </row>
    <row r="36" spans="2:26" x14ac:dyDescent="0.25">
      <c r="B36" s="217"/>
      <c r="C36" s="193"/>
      <c r="D36" s="73" t="s">
        <v>470</v>
      </c>
      <c r="E36" s="62" t="s">
        <v>370</v>
      </c>
      <c r="F36" s="60">
        <f>5/9</f>
        <v>0.55555555555555558</v>
      </c>
      <c r="G36" s="65" t="s">
        <v>438</v>
      </c>
      <c r="H36" s="138">
        <f>2/3</f>
        <v>0.66666666666666663</v>
      </c>
      <c r="I36" s="19" t="s">
        <v>344</v>
      </c>
      <c r="J36" s="133">
        <f>3/6</f>
        <v>0.5</v>
      </c>
      <c r="K36" s="99">
        <v>2</v>
      </c>
      <c r="L36" s="99">
        <v>1</v>
      </c>
      <c r="M36" s="100">
        <v>3</v>
      </c>
      <c r="N36" s="100">
        <v>3</v>
      </c>
      <c r="O36" s="101">
        <f t="shared" si="7"/>
        <v>1.6666666666666667</v>
      </c>
      <c r="P36" s="101">
        <f t="shared" si="0"/>
        <v>1.3333333333333333</v>
      </c>
      <c r="Q36" s="102">
        <f t="shared" si="1"/>
        <v>3.3333333333333335</v>
      </c>
      <c r="R36" s="102">
        <f t="shared" si="2"/>
        <v>2.6666666666666665</v>
      </c>
      <c r="T36" s="143">
        <f t="shared" si="8"/>
        <v>6.6666666666666638E-2</v>
      </c>
      <c r="U36" s="143">
        <f t="shared" si="3"/>
        <v>8.3333333333333301E-2</v>
      </c>
      <c r="V36" s="143">
        <f t="shared" si="4"/>
        <v>3.3333333333333361E-2</v>
      </c>
      <c r="W36" s="143">
        <f t="shared" si="5"/>
        <v>4.1666666666666706E-2</v>
      </c>
      <c r="X36" s="144">
        <f t="shared" si="10"/>
        <v>0.22500000000000001</v>
      </c>
      <c r="Y36" s="145">
        <f t="shared" si="9"/>
        <v>3.8414588206941236</v>
      </c>
      <c r="Z36" s="143">
        <f t="shared" si="6"/>
        <v>3.5373845964625992</v>
      </c>
    </row>
    <row r="37" spans="2:26" x14ac:dyDescent="0.25">
      <c r="B37" s="217"/>
      <c r="C37" s="202" t="s">
        <v>328</v>
      </c>
      <c r="D37" s="203"/>
      <c r="E37" s="68" t="s">
        <v>494</v>
      </c>
      <c r="F37" s="60">
        <f>0/18</f>
        <v>0</v>
      </c>
      <c r="G37" s="65" t="s">
        <v>369</v>
      </c>
      <c r="H37" s="138">
        <f>0/8</f>
        <v>0</v>
      </c>
      <c r="I37" s="19" t="s">
        <v>477</v>
      </c>
      <c r="J37" s="133">
        <f>0/10</f>
        <v>0</v>
      </c>
      <c r="K37" s="99">
        <v>0</v>
      </c>
      <c r="L37" s="99">
        <v>8</v>
      </c>
      <c r="M37" s="100">
        <v>0</v>
      </c>
      <c r="N37" s="100">
        <v>10</v>
      </c>
      <c r="O37" s="101">
        <f t="shared" si="7"/>
        <v>0</v>
      </c>
      <c r="P37" s="101">
        <f t="shared" si="0"/>
        <v>8</v>
      </c>
      <c r="Q37" s="102">
        <f t="shared" si="1"/>
        <v>0</v>
      </c>
      <c r="R37" s="102">
        <f t="shared" si="2"/>
        <v>10</v>
      </c>
      <c r="T37" s="143" t="e">
        <f t="shared" si="8"/>
        <v>#DIV/0!</v>
      </c>
      <c r="U37" s="143">
        <f t="shared" si="3"/>
        <v>0</v>
      </c>
      <c r="V37" s="143" t="e">
        <f t="shared" si="4"/>
        <v>#DIV/0!</v>
      </c>
      <c r="W37" s="143">
        <f t="shared" si="5"/>
        <v>0</v>
      </c>
      <c r="X37" s="144" t="e">
        <f t="shared" si="10"/>
        <v>#DIV/0!</v>
      </c>
      <c r="Y37" s="145">
        <f t="shared" si="9"/>
        <v>3.8414588206941236</v>
      </c>
      <c r="Z37" s="143">
        <f t="shared" si="6"/>
        <v>3.5373845964625992</v>
      </c>
    </row>
    <row r="38" spans="2:26" x14ac:dyDescent="0.25">
      <c r="B38" s="217"/>
      <c r="C38" s="202" t="s">
        <v>455</v>
      </c>
      <c r="D38" s="203"/>
      <c r="E38" s="68" t="s">
        <v>351</v>
      </c>
      <c r="F38" s="60">
        <f>0/6</f>
        <v>0</v>
      </c>
      <c r="G38" s="65" t="s">
        <v>462</v>
      </c>
      <c r="H38" s="138">
        <f>0/2</f>
        <v>0</v>
      </c>
      <c r="I38" s="19" t="s">
        <v>384</v>
      </c>
      <c r="J38" s="133">
        <f>0/4</f>
        <v>0</v>
      </c>
      <c r="K38" s="99">
        <v>0</v>
      </c>
      <c r="L38" s="99">
        <v>2</v>
      </c>
      <c r="M38" s="100">
        <v>0</v>
      </c>
      <c r="N38" s="100">
        <v>4</v>
      </c>
      <c r="O38" s="101">
        <f t="shared" si="7"/>
        <v>0</v>
      </c>
      <c r="P38" s="101">
        <f t="shared" si="0"/>
        <v>2</v>
      </c>
      <c r="Q38" s="102">
        <f t="shared" si="1"/>
        <v>0</v>
      </c>
      <c r="R38" s="102">
        <f t="shared" si="2"/>
        <v>4</v>
      </c>
      <c r="T38" s="143" t="e">
        <f t="shared" si="8"/>
        <v>#DIV/0!</v>
      </c>
      <c r="U38" s="143">
        <f t="shared" si="3"/>
        <v>0</v>
      </c>
      <c r="V38" s="143" t="e">
        <f t="shared" si="4"/>
        <v>#DIV/0!</v>
      </c>
      <c r="W38" s="143">
        <f t="shared" si="5"/>
        <v>0</v>
      </c>
      <c r="X38" s="144" t="e">
        <f t="shared" si="10"/>
        <v>#DIV/0!</v>
      </c>
      <c r="Y38" s="145">
        <f t="shared" si="9"/>
        <v>3.8414588206941236</v>
      </c>
      <c r="Z38" s="143">
        <f t="shared" si="6"/>
        <v>3.5373845964625992</v>
      </c>
    </row>
    <row r="39" spans="2:26" x14ac:dyDescent="0.25">
      <c r="B39" s="217"/>
      <c r="C39" s="202" t="s">
        <v>563</v>
      </c>
      <c r="D39" s="203"/>
      <c r="E39" s="68" t="s">
        <v>502</v>
      </c>
      <c r="F39" s="60">
        <f>4/23</f>
        <v>0.17391304347826086</v>
      </c>
      <c r="G39" s="65" t="s">
        <v>367</v>
      </c>
      <c r="H39" s="138">
        <f>3/8</f>
        <v>0.375</v>
      </c>
      <c r="I39" s="19" t="s">
        <v>365</v>
      </c>
      <c r="J39" s="133">
        <f>1/15</f>
        <v>6.6666666666666666E-2</v>
      </c>
      <c r="K39" s="99">
        <v>3</v>
      </c>
      <c r="L39" s="99">
        <v>5</v>
      </c>
      <c r="M39" s="100">
        <v>1</v>
      </c>
      <c r="N39" s="100">
        <v>14</v>
      </c>
      <c r="O39" s="101">
        <f t="shared" si="7"/>
        <v>1.3913043478260869</v>
      </c>
      <c r="P39" s="101">
        <f t="shared" si="0"/>
        <v>6.6086956521739131</v>
      </c>
      <c r="Q39" s="102">
        <f t="shared" si="1"/>
        <v>2.6086956521739131</v>
      </c>
      <c r="R39" s="102">
        <f t="shared" si="2"/>
        <v>12.391304347826088</v>
      </c>
      <c r="T39" s="143">
        <f t="shared" si="8"/>
        <v>1.8600543478260871</v>
      </c>
      <c r="U39" s="143">
        <f t="shared" si="3"/>
        <v>0.39159038901601834</v>
      </c>
      <c r="V39" s="143">
        <f t="shared" si="4"/>
        <v>0.99202898550724639</v>
      </c>
      <c r="W39" s="143">
        <f t="shared" si="5"/>
        <v>0.20884820747520955</v>
      </c>
      <c r="X39" s="144">
        <f t="shared" si="10"/>
        <v>3.4525219298245613</v>
      </c>
      <c r="Y39" s="145">
        <f t="shared" si="9"/>
        <v>3.8414588206941236</v>
      </c>
      <c r="Z39" s="143">
        <f t="shared" si="6"/>
        <v>3.5373845964625992</v>
      </c>
    </row>
    <row r="40" spans="2:26" x14ac:dyDescent="0.25">
      <c r="B40" s="217"/>
      <c r="C40" s="204" t="s">
        <v>561</v>
      </c>
      <c r="D40" s="73" t="s">
        <v>341</v>
      </c>
      <c r="E40" s="68" t="s">
        <v>362</v>
      </c>
      <c r="F40" s="60">
        <f>1/8</f>
        <v>0.125</v>
      </c>
      <c r="G40" s="65" t="s">
        <v>372</v>
      </c>
      <c r="H40" s="138">
        <f>1/4</f>
        <v>0.25</v>
      </c>
      <c r="I40" s="19" t="s">
        <v>384</v>
      </c>
      <c r="J40" s="133">
        <f>0/4</f>
        <v>0</v>
      </c>
      <c r="K40" s="99">
        <v>1</v>
      </c>
      <c r="L40" s="99">
        <v>3</v>
      </c>
      <c r="M40" s="100">
        <v>0</v>
      </c>
      <c r="N40" s="100">
        <v>4</v>
      </c>
      <c r="O40" s="101">
        <f t="shared" si="7"/>
        <v>0.5</v>
      </c>
      <c r="P40" s="101">
        <f t="shared" si="0"/>
        <v>3.5</v>
      </c>
      <c r="Q40" s="102">
        <f t="shared" si="1"/>
        <v>0.5</v>
      </c>
      <c r="R40" s="102">
        <f t="shared" si="2"/>
        <v>3.5</v>
      </c>
      <c r="T40" s="143">
        <f t="shared" si="8"/>
        <v>0.5</v>
      </c>
      <c r="U40" s="143">
        <f t="shared" si="3"/>
        <v>7.1428571428571425E-2</v>
      </c>
      <c r="V40" s="143">
        <f t="shared" si="4"/>
        <v>0.5</v>
      </c>
      <c r="W40" s="143">
        <f t="shared" si="5"/>
        <v>7.1428571428571425E-2</v>
      </c>
      <c r="X40" s="144">
        <f t="shared" si="10"/>
        <v>1.1428571428571428</v>
      </c>
      <c r="Y40" s="145">
        <f t="shared" si="9"/>
        <v>3.8414588206941236</v>
      </c>
      <c r="Z40" s="143">
        <f t="shared" si="6"/>
        <v>3.5373845964625992</v>
      </c>
    </row>
    <row r="41" spans="2:26" x14ac:dyDescent="0.25">
      <c r="B41" s="217"/>
      <c r="C41" s="205"/>
      <c r="D41" s="73" t="s">
        <v>342</v>
      </c>
      <c r="E41" s="68" t="s">
        <v>360</v>
      </c>
      <c r="F41" s="60">
        <f>7/8</f>
        <v>0.875</v>
      </c>
      <c r="G41" s="65" t="s">
        <v>374</v>
      </c>
      <c r="H41" s="138">
        <f>3/4</f>
        <v>0.75</v>
      </c>
      <c r="I41" s="19" t="s">
        <v>397</v>
      </c>
      <c r="J41" s="133">
        <f>4/4</f>
        <v>1</v>
      </c>
      <c r="K41" s="99">
        <v>3</v>
      </c>
      <c r="L41" s="99">
        <v>1</v>
      </c>
      <c r="M41" s="100">
        <v>4</v>
      </c>
      <c r="N41" s="100">
        <v>0</v>
      </c>
      <c r="O41" s="101">
        <f t="shared" si="7"/>
        <v>3.5</v>
      </c>
      <c r="P41" s="101">
        <f t="shared" si="0"/>
        <v>0.5</v>
      </c>
      <c r="Q41" s="102">
        <f t="shared" si="1"/>
        <v>3.5</v>
      </c>
      <c r="R41" s="102">
        <f t="shared" si="2"/>
        <v>0.5</v>
      </c>
      <c r="T41" s="143">
        <f t="shared" si="8"/>
        <v>7.1428571428571425E-2</v>
      </c>
      <c r="U41" s="143">
        <f t="shared" si="3"/>
        <v>0.5</v>
      </c>
      <c r="V41" s="143">
        <f t="shared" si="4"/>
        <v>7.1428571428571425E-2</v>
      </c>
      <c r="W41" s="143">
        <f t="shared" si="5"/>
        <v>0.5</v>
      </c>
      <c r="X41" s="144">
        <f t="shared" si="10"/>
        <v>1.1428571428571428</v>
      </c>
      <c r="Y41" s="145">
        <f t="shared" si="9"/>
        <v>3.8414588206941236</v>
      </c>
      <c r="Z41" s="143">
        <f t="shared" si="6"/>
        <v>3.5373845964625992</v>
      </c>
    </row>
    <row r="42" spans="2:26" x14ac:dyDescent="0.25">
      <c r="B42" s="217"/>
      <c r="C42" s="72" t="s">
        <v>562</v>
      </c>
      <c r="D42" s="73" t="s">
        <v>330</v>
      </c>
      <c r="E42" s="68" t="s">
        <v>353</v>
      </c>
      <c r="F42" s="60">
        <f>4/14</f>
        <v>0.2857142857142857</v>
      </c>
      <c r="G42" s="65" t="s">
        <v>382</v>
      </c>
      <c r="H42" s="138">
        <f>2/4</f>
        <v>0.5</v>
      </c>
      <c r="I42" s="19" t="s">
        <v>478</v>
      </c>
      <c r="J42" s="133">
        <f>2/10</f>
        <v>0.2</v>
      </c>
      <c r="K42" s="99">
        <v>2</v>
      </c>
      <c r="L42" s="99">
        <v>2</v>
      </c>
      <c r="M42" s="100">
        <v>2</v>
      </c>
      <c r="N42" s="100">
        <v>8</v>
      </c>
      <c r="O42" s="101">
        <f t="shared" si="7"/>
        <v>1.1428571428571428</v>
      </c>
      <c r="P42" s="101">
        <f t="shared" si="0"/>
        <v>2.8571428571428572</v>
      </c>
      <c r="Q42" s="102">
        <f t="shared" si="1"/>
        <v>2.8571428571428568</v>
      </c>
      <c r="R42" s="102">
        <f t="shared" si="2"/>
        <v>7.1428571428571432</v>
      </c>
      <c r="T42" s="143">
        <f t="shared" si="8"/>
        <v>0.64285714285714302</v>
      </c>
      <c r="U42" s="143">
        <f t="shared" si="3"/>
        <v>0.25714285714285717</v>
      </c>
      <c r="V42" s="143">
        <f t="shared" si="4"/>
        <v>0.25714285714285695</v>
      </c>
      <c r="W42" s="143">
        <f t="shared" si="5"/>
        <v>0.10285714285714276</v>
      </c>
      <c r="X42" s="144">
        <f t="shared" si="10"/>
        <v>1.2599999999999998</v>
      </c>
      <c r="Y42" s="145">
        <f t="shared" si="9"/>
        <v>3.8414588206941236</v>
      </c>
      <c r="Z42" s="143">
        <f t="shared" si="6"/>
        <v>3.5373845964625992</v>
      </c>
    </row>
    <row r="43" spans="2:26" x14ac:dyDescent="0.25">
      <c r="B43" s="217"/>
      <c r="C43" s="72"/>
      <c r="D43" s="73" t="s">
        <v>448</v>
      </c>
      <c r="E43" s="62" t="s">
        <v>354</v>
      </c>
      <c r="F43" s="60">
        <f>7/14</f>
        <v>0.5</v>
      </c>
      <c r="G43" s="65" t="s">
        <v>382</v>
      </c>
      <c r="H43" s="138">
        <f>2/4</f>
        <v>0.5</v>
      </c>
      <c r="I43" s="19" t="s">
        <v>479</v>
      </c>
      <c r="J43" s="133">
        <f>5/10</f>
        <v>0.5</v>
      </c>
      <c r="K43" s="99">
        <v>2</v>
      </c>
      <c r="L43" s="99">
        <v>2</v>
      </c>
      <c r="M43" s="100">
        <v>5</v>
      </c>
      <c r="N43" s="100">
        <v>5</v>
      </c>
      <c r="O43" s="101">
        <f t="shared" si="7"/>
        <v>2</v>
      </c>
      <c r="P43" s="101">
        <f t="shared" si="0"/>
        <v>2</v>
      </c>
      <c r="Q43" s="102">
        <f t="shared" si="1"/>
        <v>5</v>
      </c>
      <c r="R43" s="102">
        <f t="shared" si="2"/>
        <v>5</v>
      </c>
      <c r="T43" s="143">
        <f t="shared" si="8"/>
        <v>0</v>
      </c>
      <c r="U43" s="143">
        <f t="shared" si="3"/>
        <v>0</v>
      </c>
      <c r="V43" s="143">
        <f t="shared" si="4"/>
        <v>0</v>
      </c>
      <c r="W43" s="143">
        <f t="shared" si="5"/>
        <v>0</v>
      </c>
      <c r="X43" s="144">
        <f t="shared" si="10"/>
        <v>0</v>
      </c>
      <c r="Y43" s="145">
        <f t="shared" si="9"/>
        <v>3.8414588206941236</v>
      </c>
      <c r="Z43" s="143">
        <f t="shared" si="6"/>
        <v>3.5373845964625992</v>
      </c>
    </row>
    <row r="44" spans="2:26" x14ac:dyDescent="0.25">
      <c r="B44" s="205"/>
      <c r="C44" s="72"/>
      <c r="D44" s="73" t="s">
        <v>449</v>
      </c>
      <c r="E44" s="62" t="s">
        <v>356</v>
      </c>
      <c r="F44" s="60">
        <f>3/14</f>
        <v>0.21428571428571427</v>
      </c>
      <c r="G44" s="65" t="s">
        <v>384</v>
      </c>
      <c r="H44" s="138">
        <f>0/4</f>
        <v>0</v>
      </c>
      <c r="I44" s="19" t="s">
        <v>480</v>
      </c>
      <c r="J44" s="133">
        <f>3/10</f>
        <v>0.3</v>
      </c>
      <c r="K44" s="99">
        <v>0</v>
      </c>
      <c r="L44" s="99">
        <v>4</v>
      </c>
      <c r="M44" s="100">
        <v>3</v>
      </c>
      <c r="N44" s="100">
        <v>7</v>
      </c>
      <c r="O44" s="101">
        <f t="shared" si="7"/>
        <v>0.8571428571428571</v>
      </c>
      <c r="P44" s="101">
        <f t="shared" si="0"/>
        <v>3.1428571428571428</v>
      </c>
      <c r="Q44" s="102">
        <f t="shared" si="1"/>
        <v>2.1428571428571428</v>
      </c>
      <c r="R44" s="102">
        <f t="shared" si="2"/>
        <v>7.8571428571428568</v>
      </c>
      <c r="T44" s="143">
        <f t="shared" si="8"/>
        <v>0.8571428571428571</v>
      </c>
      <c r="U44" s="143">
        <f t="shared" si="3"/>
        <v>0.23376623376623382</v>
      </c>
      <c r="V44" s="143">
        <f t="shared" si="4"/>
        <v>0.34285714285714292</v>
      </c>
      <c r="W44" s="143">
        <f t="shared" si="5"/>
        <v>9.3506493506493427E-2</v>
      </c>
      <c r="X44" s="144">
        <f t="shared" si="10"/>
        <v>1.5272727272727273</v>
      </c>
      <c r="Y44" s="145">
        <f t="shared" si="9"/>
        <v>3.8414588206941236</v>
      </c>
      <c r="Z44" s="143">
        <f t="shared" si="6"/>
        <v>3.5373845964625992</v>
      </c>
    </row>
    <row r="45" spans="2:26" x14ac:dyDescent="0.25">
      <c r="B45" s="186" t="s">
        <v>457</v>
      </c>
      <c r="C45" s="187"/>
      <c r="D45" s="73" t="s">
        <v>458</v>
      </c>
      <c r="E45" s="68" t="s">
        <v>503</v>
      </c>
      <c r="F45" s="60">
        <f>7/23</f>
        <v>0.30434782608695654</v>
      </c>
      <c r="G45" s="65" t="s">
        <v>367</v>
      </c>
      <c r="H45" s="138">
        <v>0.375</v>
      </c>
      <c r="I45" s="19" t="s">
        <v>481</v>
      </c>
      <c r="J45" s="133">
        <f>4/15</f>
        <v>0.26666666666666666</v>
      </c>
      <c r="K45" s="99">
        <v>3</v>
      </c>
      <c r="L45" s="99">
        <v>5</v>
      </c>
      <c r="M45" s="100">
        <v>4</v>
      </c>
      <c r="N45" s="100">
        <v>11</v>
      </c>
      <c r="O45" s="101">
        <f t="shared" si="7"/>
        <v>2.4347826086956523</v>
      </c>
      <c r="P45" s="101">
        <f t="shared" si="0"/>
        <v>5.5652173913043477</v>
      </c>
      <c r="Q45" s="102">
        <f t="shared" si="1"/>
        <v>4.5652173913043477</v>
      </c>
      <c r="R45" s="102">
        <f t="shared" si="2"/>
        <v>10.434782608695652</v>
      </c>
      <c r="T45" s="143">
        <f t="shared" si="8"/>
        <v>0.13121118012422353</v>
      </c>
      <c r="U45" s="143">
        <f t="shared" si="3"/>
        <v>5.7404891304347797E-2</v>
      </c>
      <c r="V45" s="143">
        <f t="shared" si="4"/>
        <v>6.9979296066252555E-2</v>
      </c>
      <c r="W45" s="143">
        <f t="shared" si="5"/>
        <v>3.0615942028985491E-2</v>
      </c>
      <c r="X45" s="144">
        <f t="shared" si="10"/>
        <v>0.28921130952380941</v>
      </c>
      <c r="Y45" s="145">
        <f>CHIINV(0.05,1)</f>
        <v>3.8414588206941236</v>
      </c>
      <c r="Z45" s="143">
        <f t="shared" si="6"/>
        <v>3.5373845964625992</v>
      </c>
    </row>
    <row r="46" spans="2:26" x14ac:dyDescent="0.25">
      <c r="B46" s="188"/>
      <c r="C46" s="189"/>
      <c r="D46" s="73" t="s">
        <v>564</v>
      </c>
      <c r="E46" s="68" t="s">
        <v>504</v>
      </c>
      <c r="F46" s="60">
        <f>14/21</f>
        <v>0.66666666666666663</v>
      </c>
      <c r="G46" s="65" t="s">
        <v>463</v>
      </c>
      <c r="H46" s="138">
        <f>4/8</f>
        <v>0.5</v>
      </c>
      <c r="I46" s="19" t="s">
        <v>482</v>
      </c>
      <c r="J46" s="133">
        <f>10/13</f>
        <v>0.76923076923076927</v>
      </c>
      <c r="K46" s="99">
        <v>4</v>
      </c>
      <c r="L46" s="99">
        <v>4</v>
      </c>
      <c r="M46" s="100">
        <v>10</v>
      </c>
      <c r="N46" s="100">
        <v>3</v>
      </c>
      <c r="O46" s="101">
        <f t="shared" si="7"/>
        <v>5.333333333333333</v>
      </c>
      <c r="P46" s="101">
        <f t="shared" si="0"/>
        <v>2.6666666666666665</v>
      </c>
      <c r="Q46" s="102">
        <f t="shared" si="1"/>
        <v>8.6666666666666661</v>
      </c>
      <c r="R46" s="102">
        <f t="shared" si="2"/>
        <v>4.333333333333333</v>
      </c>
      <c r="T46" s="143">
        <f t="shared" si="8"/>
        <v>0.3333333333333332</v>
      </c>
      <c r="U46" s="143">
        <f t="shared" si="3"/>
        <v>0.66666666666666685</v>
      </c>
      <c r="V46" s="143">
        <f t="shared" si="4"/>
        <v>0.20512820512820534</v>
      </c>
      <c r="W46" s="143">
        <f t="shared" si="5"/>
        <v>0.41025641025641013</v>
      </c>
      <c r="X46" s="144">
        <f t="shared" si="10"/>
        <v>1.6153846153846154</v>
      </c>
      <c r="Y46" s="145">
        <f t="shared" si="9"/>
        <v>3.8414588206941236</v>
      </c>
      <c r="Z46" s="143">
        <f t="shared" si="6"/>
        <v>3.5373845964625992</v>
      </c>
    </row>
    <row r="47" spans="2:26" x14ac:dyDescent="0.25">
      <c r="B47" s="190"/>
      <c r="C47" s="191"/>
      <c r="D47" s="73" t="s">
        <v>565</v>
      </c>
      <c r="E47" s="68" t="s">
        <v>505</v>
      </c>
      <c r="F47" s="60">
        <f>7/21</f>
        <v>0.33333333333333331</v>
      </c>
      <c r="G47" s="113" t="s">
        <v>463</v>
      </c>
      <c r="H47" s="141">
        <f>4/8</f>
        <v>0.5</v>
      </c>
      <c r="I47" s="114" t="s">
        <v>357</v>
      </c>
      <c r="J47" s="134">
        <f>3/13</f>
        <v>0.23076923076923078</v>
      </c>
      <c r="K47" s="99">
        <v>4</v>
      </c>
      <c r="L47" s="99">
        <v>4</v>
      </c>
      <c r="M47" s="100">
        <v>3</v>
      </c>
      <c r="N47" s="100">
        <v>10</v>
      </c>
      <c r="O47" s="101">
        <f t="shared" si="7"/>
        <v>2.6666666666666665</v>
      </c>
      <c r="P47" s="101">
        <f t="shared" si="0"/>
        <v>5.333333333333333</v>
      </c>
      <c r="Q47" s="102">
        <f t="shared" si="1"/>
        <v>4.333333333333333</v>
      </c>
      <c r="R47" s="102">
        <f t="shared" si="2"/>
        <v>8.6666666666666661</v>
      </c>
      <c r="T47" s="143">
        <f t="shared" si="8"/>
        <v>0.66666666666666685</v>
      </c>
      <c r="U47" s="143">
        <f t="shared" si="3"/>
        <v>0.3333333333333332</v>
      </c>
      <c r="V47" s="143">
        <f t="shared" si="4"/>
        <v>0.41025641025641013</v>
      </c>
      <c r="W47" s="143">
        <f t="shared" si="5"/>
        <v>0.20512820512820534</v>
      </c>
      <c r="X47" s="147">
        <f t="shared" si="10"/>
        <v>1.6153846153846154</v>
      </c>
      <c r="Y47" s="148">
        <f t="shared" si="9"/>
        <v>3.8414588206941236</v>
      </c>
      <c r="Z47" s="143">
        <f t="shared" si="6"/>
        <v>3.5373845964625992</v>
      </c>
    </row>
    <row r="48" spans="2:26" ht="15.75" thickBot="1" x14ac:dyDescent="0.3">
      <c r="G48" s="110"/>
      <c r="H48" s="135"/>
      <c r="I48" s="110"/>
      <c r="J48" s="135"/>
      <c r="K48" s="110"/>
      <c r="L48" s="110"/>
      <c r="M48" s="95"/>
      <c r="N48" s="95"/>
      <c r="O48" s="111"/>
      <c r="P48" s="111"/>
      <c r="Q48" s="112"/>
      <c r="R48" s="112"/>
      <c r="S48" s="149"/>
      <c r="T48" s="150"/>
      <c r="U48" s="150"/>
      <c r="V48" s="150"/>
      <c r="W48" s="150"/>
      <c r="X48" s="150"/>
      <c r="Y48" s="150"/>
      <c r="Z48" s="143">
        <f t="shared" si="6"/>
        <v>3.5373845964625992</v>
      </c>
    </row>
    <row r="49" spans="2:26" ht="15.75" thickTop="1" x14ac:dyDescent="0.25">
      <c r="B49" s="178" t="s">
        <v>375</v>
      </c>
      <c r="C49" s="179"/>
      <c r="D49" s="73" t="s">
        <v>381</v>
      </c>
      <c r="G49" s="104" t="s">
        <v>420</v>
      </c>
      <c r="H49" s="142">
        <f>2/9</f>
        <v>0.22222222222222221</v>
      </c>
      <c r="I49" s="105" t="s">
        <v>425</v>
      </c>
      <c r="J49" s="136">
        <f>4/24</f>
        <v>0.16666666666666666</v>
      </c>
      <c r="K49" s="106">
        <v>2</v>
      </c>
      <c r="L49" s="106">
        <v>7</v>
      </c>
      <c r="M49" s="107">
        <v>4</v>
      </c>
      <c r="N49" s="107">
        <v>20</v>
      </c>
      <c r="O49" s="108">
        <f t="shared" ref="O49:O67" si="11">((K49+M49)/(K49+L49+M49+N49))*(K49+L49)</f>
        <v>1.6363636363636365</v>
      </c>
      <c r="P49" s="108">
        <f t="shared" ref="P49:P67" si="12">((L49+N49)/(K49+L49+M49+N49))*(K49+L49)</f>
        <v>7.3636363636363642</v>
      </c>
      <c r="Q49" s="109">
        <f t="shared" ref="Q49:Q67" si="13">((K49+M49)/(K49+L49+M49+N49))*(M49+N49)</f>
        <v>4.3636363636363633</v>
      </c>
      <c r="R49" s="109">
        <f t="shared" ref="R49:R67" si="14">((L49+N49)/(K49+L49+M49+N49))*(M49+N49)</f>
        <v>19.636363636363637</v>
      </c>
      <c r="T49" s="143">
        <f t="shared" ref="T49:T67" si="15">((K49-O49)^2)/O49</f>
        <v>8.0808080808080759E-2</v>
      </c>
      <c r="U49" s="143">
        <f t="shared" ref="U49:U67" si="16">((L49-P49)^2)/P49</f>
        <v>1.7957351290684681E-2</v>
      </c>
      <c r="V49" s="143">
        <f t="shared" ref="V49:V67" si="17">((M49-Q49)^2)/Q49</f>
        <v>3.0303030303030248E-2</v>
      </c>
      <c r="W49" s="143">
        <f t="shared" ref="W49:W67" si="18">((N49-R49)^2)/R49</f>
        <v>6.7340067340067216E-3</v>
      </c>
      <c r="X49" s="151">
        <f t="shared" ref="X49:X67" si="19">SUM(T49:W49)</f>
        <v>0.13580246913580243</v>
      </c>
      <c r="Y49" s="152">
        <f t="shared" si="9"/>
        <v>3.8414588206941236</v>
      </c>
      <c r="Z49" s="143">
        <f t="shared" si="6"/>
        <v>3.5373845964625992</v>
      </c>
    </row>
    <row r="50" spans="2:26" ht="30.75" thickBot="1" x14ac:dyDescent="0.3">
      <c r="B50" s="182"/>
      <c r="C50" s="183"/>
      <c r="D50" s="59" t="s">
        <v>518</v>
      </c>
      <c r="G50" s="65" t="s">
        <v>437</v>
      </c>
      <c r="H50" s="138">
        <f>8/9</f>
        <v>0.88888888888888884</v>
      </c>
      <c r="I50" s="19" t="s">
        <v>514</v>
      </c>
      <c r="J50" s="133">
        <f>10/12</f>
        <v>0.83333333333333337</v>
      </c>
      <c r="K50" s="99">
        <v>8</v>
      </c>
      <c r="L50" s="99">
        <v>1</v>
      </c>
      <c r="M50" s="100">
        <v>10</v>
      </c>
      <c r="N50" s="100">
        <v>2</v>
      </c>
      <c r="O50" s="101">
        <f t="shared" si="11"/>
        <v>7.7142857142857135</v>
      </c>
      <c r="P50" s="101">
        <f t="shared" si="12"/>
        <v>1.2857142857142856</v>
      </c>
      <c r="Q50" s="102">
        <f t="shared" si="13"/>
        <v>10.285714285714285</v>
      </c>
      <c r="R50" s="102">
        <f t="shared" si="14"/>
        <v>1.7142857142857142</v>
      </c>
      <c r="T50" s="143">
        <f t="shared" si="15"/>
        <v>1.058201058201064E-2</v>
      </c>
      <c r="U50" s="143">
        <f t="shared" si="16"/>
        <v>6.3492063492063433E-2</v>
      </c>
      <c r="V50" s="143">
        <f t="shared" si="17"/>
        <v>7.9365079365078806E-3</v>
      </c>
      <c r="W50" s="143">
        <f t="shared" si="18"/>
        <v>4.7619047619047651E-2</v>
      </c>
      <c r="X50" s="153">
        <f t="shared" si="19"/>
        <v>0.12962962962962959</v>
      </c>
      <c r="Y50" s="145">
        <f t="shared" si="9"/>
        <v>3.8414588206941236</v>
      </c>
      <c r="Z50" s="143">
        <f t="shared" si="6"/>
        <v>3.5373845964625992</v>
      </c>
    </row>
    <row r="51" spans="2:26" ht="15.75" thickTop="1" x14ac:dyDescent="0.25">
      <c r="B51" s="178" t="s">
        <v>376</v>
      </c>
      <c r="C51" s="179"/>
      <c r="D51" s="73" t="s">
        <v>383</v>
      </c>
      <c r="G51" s="65" t="s">
        <v>438</v>
      </c>
      <c r="H51" s="138">
        <f>2/3</f>
        <v>0.66666666666666663</v>
      </c>
      <c r="I51" s="19" t="s">
        <v>439</v>
      </c>
      <c r="J51" s="133">
        <f>8/12</f>
        <v>0.66666666666666663</v>
      </c>
      <c r="K51" s="99">
        <v>2</v>
      </c>
      <c r="L51" s="99">
        <v>1</v>
      </c>
      <c r="M51" s="100">
        <v>8</v>
      </c>
      <c r="N51" s="100">
        <v>4</v>
      </c>
      <c r="O51" s="101">
        <f t="shared" si="11"/>
        <v>2</v>
      </c>
      <c r="P51" s="101">
        <f t="shared" si="12"/>
        <v>1</v>
      </c>
      <c r="Q51" s="102">
        <f t="shared" si="13"/>
        <v>8</v>
      </c>
      <c r="R51" s="102">
        <f t="shared" si="14"/>
        <v>4</v>
      </c>
      <c r="T51" s="143">
        <f t="shared" si="15"/>
        <v>0</v>
      </c>
      <c r="U51" s="143">
        <f t="shared" si="16"/>
        <v>0</v>
      </c>
      <c r="V51" s="143">
        <f t="shared" si="17"/>
        <v>0</v>
      </c>
      <c r="W51" s="143">
        <f t="shared" si="18"/>
        <v>0</v>
      </c>
      <c r="X51" s="153">
        <f t="shared" si="19"/>
        <v>0</v>
      </c>
      <c r="Y51" s="145">
        <f t="shared" si="9"/>
        <v>3.8414588206941236</v>
      </c>
      <c r="Z51" s="143">
        <f t="shared" si="6"/>
        <v>3.5373845964625992</v>
      </c>
    </row>
    <row r="52" spans="2:26" x14ac:dyDescent="0.25">
      <c r="B52" s="180"/>
      <c r="C52" s="181"/>
      <c r="D52" s="73" t="s">
        <v>440</v>
      </c>
      <c r="G52" s="65" t="s">
        <v>355</v>
      </c>
      <c r="H52" s="138">
        <f>1/1</f>
        <v>1</v>
      </c>
      <c r="I52" s="19" t="s">
        <v>441</v>
      </c>
      <c r="J52" s="133">
        <f>9/10</f>
        <v>0.9</v>
      </c>
      <c r="K52" s="99">
        <v>1</v>
      </c>
      <c r="L52" s="99">
        <v>0</v>
      </c>
      <c r="M52" s="100">
        <v>9</v>
      </c>
      <c r="N52" s="100">
        <v>1</v>
      </c>
      <c r="O52" s="101">
        <f t="shared" si="11"/>
        <v>0.90909090909090906</v>
      </c>
      <c r="P52" s="101">
        <f t="shared" si="12"/>
        <v>9.0909090909090912E-2</v>
      </c>
      <c r="Q52" s="102">
        <f t="shared" si="13"/>
        <v>9.0909090909090899</v>
      </c>
      <c r="R52" s="102">
        <f t="shared" si="14"/>
        <v>0.90909090909090917</v>
      </c>
      <c r="T52" s="143">
        <f t="shared" si="15"/>
        <v>9.0909090909090974E-3</v>
      </c>
      <c r="U52" s="143">
        <f t="shared" si="16"/>
        <v>9.0909090909090912E-2</v>
      </c>
      <c r="V52" s="143">
        <f t="shared" si="17"/>
        <v>9.0909090909088979E-4</v>
      </c>
      <c r="W52" s="143">
        <f t="shared" si="18"/>
        <v>9.0909090909090731E-3</v>
      </c>
      <c r="X52" s="153">
        <f t="shared" si="19"/>
        <v>0.10999999999999996</v>
      </c>
      <c r="Y52" s="145">
        <f t="shared" si="9"/>
        <v>3.8414588206941236</v>
      </c>
      <c r="Z52" s="143">
        <f t="shared" si="6"/>
        <v>3.5373845964625992</v>
      </c>
    </row>
    <row r="53" spans="2:26" ht="45.75" thickBot="1" x14ac:dyDescent="0.3">
      <c r="B53" s="182"/>
      <c r="C53" s="183"/>
      <c r="D53" s="79" t="s">
        <v>515</v>
      </c>
      <c r="G53" s="65" t="s">
        <v>442</v>
      </c>
      <c r="H53" s="138">
        <v>1</v>
      </c>
      <c r="I53" s="19" t="s">
        <v>403</v>
      </c>
      <c r="J53" s="133">
        <f>9/13</f>
        <v>0.69230769230769229</v>
      </c>
      <c r="K53" s="99">
        <v>3</v>
      </c>
      <c r="L53" s="99">
        <v>0</v>
      </c>
      <c r="M53" s="100">
        <v>9</v>
      </c>
      <c r="N53" s="100">
        <v>4</v>
      </c>
      <c r="O53" s="101">
        <f t="shared" si="11"/>
        <v>2.25</v>
      </c>
      <c r="P53" s="101">
        <f t="shared" si="12"/>
        <v>0.75</v>
      </c>
      <c r="Q53" s="102">
        <f t="shared" si="13"/>
        <v>9.75</v>
      </c>
      <c r="R53" s="102">
        <f t="shared" si="14"/>
        <v>3.25</v>
      </c>
      <c r="T53" s="143">
        <f t="shared" si="15"/>
        <v>0.25</v>
      </c>
      <c r="U53" s="143">
        <f t="shared" si="16"/>
        <v>0.75</v>
      </c>
      <c r="V53" s="143">
        <f t="shared" si="17"/>
        <v>5.7692307692307696E-2</v>
      </c>
      <c r="W53" s="143">
        <f t="shared" si="18"/>
        <v>0.17307692307692307</v>
      </c>
      <c r="X53" s="153">
        <f t="shared" si="19"/>
        <v>1.2307692307692308</v>
      </c>
      <c r="Y53" s="145">
        <f t="shared" si="9"/>
        <v>3.8414588206941236</v>
      </c>
      <c r="Z53" s="143">
        <f t="shared" si="6"/>
        <v>3.5373845964625992</v>
      </c>
    </row>
    <row r="54" spans="2:26" ht="15.75" thickTop="1" x14ac:dyDescent="0.25">
      <c r="B54" s="178" t="s">
        <v>377</v>
      </c>
      <c r="C54" s="179"/>
      <c r="D54" s="73" t="s">
        <v>378</v>
      </c>
      <c r="G54" s="65" t="s">
        <v>442</v>
      </c>
      <c r="H54" s="138">
        <v>1</v>
      </c>
      <c r="I54" s="19" t="s">
        <v>443</v>
      </c>
      <c r="J54" s="133">
        <v>1</v>
      </c>
      <c r="K54" s="99">
        <v>3</v>
      </c>
      <c r="L54" s="99">
        <v>0</v>
      </c>
      <c r="M54" s="100">
        <v>11</v>
      </c>
      <c r="N54" s="100">
        <v>0</v>
      </c>
      <c r="O54" s="101">
        <f t="shared" si="11"/>
        <v>3</v>
      </c>
      <c r="P54" s="101">
        <f t="shared" si="12"/>
        <v>0</v>
      </c>
      <c r="Q54" s="102">
        <f t="shared" si="13"/>
        <v>11</v>
      </c>
      <c r="R54" s="102">
        <f t="shared" si="14"/>
        <v>0</v>
      </c>
      <c r="T54" s="143">
        <f t="shared" si="15"/>
        <v>0</v>
      </c>
      <c r="U54" s="143" t="e">
        <f t="shared" si="16"/>
        <v>#DIV/0!</v>
      </c>
      <c r="V54" s="143">
        <f t="shared" si="17"/>
        <v>0</v>
      </c>
      <c r="W54" s="143" t="e">
        <f t="shared" si="18"/>
        <v>#DIV/0!</v>
      </c>
      <c r="X54" s="153" t="e">
        <f t="shared" si="19"/>
        <v>#DIV/0!</v>
      </c>
      <c r="Y54" s="145">
        <f t="shared" si="9"/>
        <v>3.8414588206941236</v>
      </c>
      <c r="Z54" s="143">
        <f t="shared" si="6"/>
        <v>3.5373845964625992</v>
      </c>
    </row>
    <row r="55" spans="2:26" ht="30" x14ac:dyDescent="0.25">
      <c r="B55" s="180"/>
      <c r="C55" s="181"/>
      <c r="D55" s="59" t="s">
        <v>517</v>
      </c>
      <c r="G55" s="65" t="s">
        <v>345</v>
      </c>
      <c r="H55" s="138">
        <f>0/5</f>
        <v>0</v>
      </c>
      <c r="I55" s="19" t="s">
        <v>516</v>
      </c>
      <c r="J55" s="133">
        <f>6/14</f>
        <v>0.42857142857142855</v>
      </c>
      <c r="K55" s="99">
        <v>0</v>
      </c>
      <c r="L55" s="99">
        <v>5</v>
      </c>
      <c r="M55" s="100">
        <v>6</v>
      </c>
      <c r="N55" s="100">
        <v>8</v>
      </c>
      <c r="O55" s="101">
        <f t="shared" si="11"/>
        <v>1.5789473684210527</v>
      </c>
      <c r="P55" s="101">
        <f t="shared" si="12"/>
        <v>3.4210526315789473</v>
      </c>
      <c r="Q55" s="102">
        <f t="shared" si="13"/>
        <v>4.4210526315789469</v>
      </c>
      <c r="R55" s="102">
        <f t="shared" si="14"/>
        <v>9.5789473684210531</v>
      </c>
      <c r="T55" s="143">
        <f t="shared" si="15"/>
        <v>1.5789473684210527</v>
      </c>
      <c r="U55" s="143">
        <f t="shared" si="16"/>
        <v>0.72874493927125517</v>
      </c>
      <c r="V55" s="143">
        <f t="shared" si="17"/>
        <v>0.56390977443609058</v>
      </c>
      <c r="W55" s="143">
        <f t="shared" si="18"/>
        <v>0.26026604973973411</v>
      </c>
      <c r="X55" s="153">
        <f t="shared" si="19"/>
        <v>3.1318681318681327</v>
      </c>
      <c r="Y55" s="145">
        <f>CHIINV(0.05,1)</f>
        <v>3.8414588206941236</v>
      </c>
      <c r="Z55" s="143">
        <f t="shared" si="6"/>
        <v>3.5373845964625992</v>
      </c>
    </row>
    <row r="56" spans="2:26" x14ac:dyDescent="0.25">
      <c r="B56" s="180"/>
      <c r="C56" s="181"/>
      <c r="D56" s="59" t="s">
        <v>552</v>
      </c>
      <c r="G56" s="67" t="s">
        <v>537</v>
      </c>
      <c r="H56" s="138">
        <f>2/5</f>
        <v>0.4</v>
      </c>
      <c r="I56" s="19" t="s">
        <v>354</v>
      </c>
      <c r="J56" s="133">
        <f>7/14</f>
        <v>0.5</v>
      </c>
      <c r="K56" s="99">
        <v>2</v>
      </c>
      <c r="L56" s="99">
        <v>3</v>
      </c>
      <c r="M56" s="100">
        <v>7</v>
      </c>
      <c r="N56" s="100">
        <v>7</v>
      </c>
      <c r="O56" s="101">
        <f t="shared" si="11"/>
        <v>2.3684210526315788</v>
      </c>
      <c r="P56" s="101">
        <f t="shared" si="12"/>
        <v>2.6315789473684208</v>
      </c>
      <c r="Q56" s="102">
        <f t="shared" si="13"/>
        <v>6.6315789473684204</v>
      </c>
      <c r="R56" s="102">
        <f t="shared" si="14"/>
        <v>7.3684210526315788</v>
      </c>
      <c r="T56" s="143">
        <f t="shared" si="15"/>
        <v>5.7309941520467783E-2</v>
      </c>
      <c r="U56" s="143">
        <f t="shared" si="16"/>
        <v>5.1578947368421134E-2</v>
      </c>
      <c r="V56" s="143">
        <f t="shared" si="17"/>
        <v>2.046783625731002E-2</v>
      </c>
      <c r="W56" s="143">
        <f t="shared" si="18"/>
        <v>1.8421052631578932E-2</v>
      </c>
      <c r="X56" s="153">
        <f t="shared" si="19"/>
        <v>0.14777777777777787</v>
      </c>
      <c r="Y56" s="145">
        <f>CHIINV(0.05,1)</f>
        <v>3.8414588206941236</v>
      </c>
      <c r="Z56" s="143">
        <f t="shared" si="6"/>
        <v>3.5373845964625992</v>
      </c>
    </row>
    <row r="57" spans="2:26" x14ac:dyDescent="0.25">
      <c r="B57" s="180"/>
      <c r="C57" s="181"/>
      <c r="D57" s="59" t="s">
        <v>550</v>
      </c>
      <c r="G57" s="67" t="s">
        <v>536</v>
      </c>
      <c r="H57" s="138">
        <f>3/5</f>
        <v>0.6</v>
      </c>
      <c r="I57" s="19" t="s">
        <v>353</v>
      </c>
      <c r="J57" s="133">
        <f>4/14</f>
        <v>0.2857142857142857</v>
      </c>
      <c r="K57" s="99">
        <v>3</v>
      </c>
      <c r="L57" s="99">
        <v>2</v>
      </c>
      <c r="M57" s="100">
        <v>4</v>
      </c>
      <c r="N57" s="100">
        <v>10</v>
      </c>
      <c r="O57" s="101">
        <f t="shared" si="11"/>
        <v>1.8421052631578947</v>
      </c>
      <c r="P57" s="101">
        <f t="shared" si="12"/>
        <v>3.1578947368421053</v>
      </c>
      <c r="Q57" s="102">
        <f t="shared" si="13"/>
        <v>5.1578947368421053</v>
      </c>
      <c r="R57" s="102">
        <f t="shared" si="14"/>
        <v>8.8421052631578938</v>
      </c>
      <c r="T57" s="143">
        <f t="shared" si="15"/>
        <v>0.72781954887218048</v>
      </c>
      <c r="U57" s="143">
        <f t="shared" si="16"/>
        <v>0.42456140350877197</v>
      </c>
      <c r="V57" s="143">
        <f t="shared" si="17"/>
        <v>0.25993555316863587</v>
      </c>
      <c r="W57" s="143">
        <f t="shared" si="18"/>
        <v>0.1516290726817045</v>
      </c>
      <c r="X57" s="153">
        <f t="shared" si="19"/>
        <v>1.5639455782312928</v>
      </c>
      <c r="Y57" s="145">
        <f>CHIINV(0.05,1)</f>
        <v>3.8414588206941236</v>
      </c>
      <c r="Z57" s="143">
        <f t="shared" si="6"/>
        <v>3.5373845964625992</v>
      </c>
    </row>
    <row r="58" spans="2:26" x14ac:dyDescent="0.25">
      <c r="B58" s="180"/>
      <c r="C58" s="181"/>
      <c r="D58" s="59" t="s">
        <v>551</v>
      </c>
      <c r="G58" s="67" t="s">
        <v>345</v>
      </c>
      <c r="H58" s="138">
        <f>0/5</f>
        <v>0</v>
      </c>
      <c r="I58" s="19" t="s">
        <v>356</v>
      </c>
      <c r="J58" s="133">
        <f>3/14</f>
        <v>0.21428571428571427</v>
      </c>
      <c r="K58" s="99">
        <v>0</v>
      </c>
      <c r="L58" s="99">
        <v>0</v>
      </c>
      <c r="M58" s="100">
        <v>3</v>
      </c>
      <c r="N58" s="100">
        <v>11</v>
      </c>
      <c r="O58" s="101">
        <f t="shared" si="11"/>
        <v>0</v>
      </c>
      <c r="P58" s="101">
        <f t="shared" si="12"/>
        <v>0</v>
      </c>
      <c r="Q58" s="102">
        <f t="shared" si="13"/>
        <v>3</v>
      </c>
      <c r="R58" s="102">
        <f t="shared" si="14"/>
        <v>11</v>
      </c>
      <c r="T58" s="143" t="e">
        <f t="shared" si="15"/>
        <v>#DIV/0!</v>
      </c>
      <c r="U58" s="143" t="e">
        <f t="shared" si="16"/>
        <v>#DIV/0!</v>
      </c>
      <c r="V58" s="143">
        <f t="shared" si="17"/>
        <v>0</v>
      </c>
      <c r="W58" s="143">
        <f t="shared" si="18"/>
        <v>0</v>
      </c>
      <c r="X58" s="153" t="e">
        <f t="shared" si="19"/>
        <v>#DIV/0!</v>
      </c>
      <c r="Y58" s="145">
        <f>CHIINV(0.05,1)</f>
        <v>3.8414588206941236</v>
      </c>
      <c r="Z58" s="143">
        <f t="shared" si="6"/>
        <v>3.5373845964625992</v>
      </c>
    </row>
    <row r="59" spans="2:26" ht="15.75" thickBot="1" x14ac:dyDescent="0.3">
      <c r="B59" s="182"/>
      <c r="C59" s="183"/>
      <c r="D59" s="73" t="s">
        <v>379</v>
      </c>
      <c r="G59" s="67" t="s">
        <v>349</v>
      </c>
      <c r="H59" s="138">
        <f>1/5</f>
        <v>0.2</v>
      </c>
      <c r="I59" s="19" t="s">
        <v>444</v>
      </c>
      <c r="J59" s="133">
        <f>3/11</f>
        <v>0.27272727272727271</v>
      </c>
      <c r="K59" s="99">
        <v>1</v>
      </c>
      <c r="L59" s="99">
        <v>4</v>
      </c>
      <c r="M59" s="100">
        <v>3</v>
      </c>
      <c r="N59" s="100">
        <v>8</v>
      </c>
      <c r="O59" s="101">
        <f t="shared" si="11"/>
        <v>1.25</v>
      </c>
      <c r="P59" s="101">
        <f t="shared" si="12"/>
        <v>3.75</v>
      </c>
      <c r="Q59" s="102">
        <f t="shared" si="13"/>
        <v>2.75</v>
      </c>
      <c r="R59" s="102">
        <f t="shared" si="14"/>
        <v>8.25</v>
      </c>
      <c r="T59" s="143">
        <f t="shared" si="15"/>
        <v>0.05</v>
      </c>
      <c r="U59" s="143">
        <f t="shared" si="16"/>
        <v>1.6666666666666666E-2</v>
      </c>
      <c r="V59" s="143">
        <f t="shared" si="17"/>
        <v>2.2727272727272728E-2</v>
      </c>
      <c r="W59" s="143">
        <f t="shared" si="18"/>
        <v>7.575757575757576E-3</v>
      </c>
      <c r="X59" s="153">
        <f t="shared" si="19"/>
        <v>9.6969696969696956E-2</v>
      </c>
      <c r="Y59" s="145">
        <f t="shared" si="9"/>
        <v>3.8414588206941236</v>
      </c>
      <c r="Z59" s="143">
        <f t="shared" si="6"/>
        <v>3.5373845964625992</v>
      </c>
    </row>
    <row r="60" spans="2:26" ht="16.5" thickTop="1" thickBot="1" x14ac:dyDescent="0.3">
      <c r="B60" s="173" t="s">
        <v>519</v>
      </c>
      <c r="C60" s="174"/>
      <c r="D60" s="81" t="s">
        <v>387</v>
      </c>
      <c r="G60" s="65" t="s">
        <v>421</v>
      </c>
      <c r="H60" s="138">
        <f>1/9</f>
        <v>0.1111111111111111</v>
      </c>
      <c r="I60" s="19" t="s">
        <v>529</v>
      </c>
      <c r="J60" s="133">
        <f>2/12</f>
        <v>0.16666666666666666</v>
      </c>
      <c r="K60" s="99">
        <v>1</v>
      </c>
      <c r="L60" s="99">
        <v>8</v>
      </c>
      <c r="M60" s="100">
        <v>2</v>
      </c>
      <c r="N60" s="100">
        <v>10</v>
      </c>
      <c r="O60" s="101">
        <f t="shared" si="11"/>
        <v>1.2857142857142856</v>
      </c>
      <c r="P60" s="101">
        <f t="shared" si="12"/>
        <v>7.7142857142857135</v>
      </c>
      <c r="Q60" s="102">
        <f t="shared" si="13"/>
        <v>1.7142857142857142</v>
      </c>
      <c r="R60" s="102">
        <f t="shared" si="14"/>
        <v>10.285714285714285</v>
      </c>
      <c r="T60" s="143">
        <f t="shared" si="15"/>
        <v>6.3492063492063433E-2</v>
      </c>
      <c r="U60" s="143">
        <f t="shared" si="16"/>
        <v>1.058201058201064E-2</v>
      </c>
      <c r="V60" s="143">
        <f t="shared" si="17"/>
        <v>4.7619047619047651E-2</v>
      </c>
      <c r="W60" s="143">
        <f t="shared" si="18"/>
        <v>7.9365079365078806E-3</v>
      </c>
      <c r="X60" s="153">
        <f t="shared" si="19"/>
        <v>0.12962962962962959</v>
      </c>
      <c r="Y60" s="145">
        <f t="shared" si="9"/>
        <v>3.8414588206941236</v>
      </c>
      <c r="Z60" s="143">
        <f t="shared" si="6"/>
        <v>3.5373845964625992</v>
      </c>
    </row>
    <row r="61" spans="2:26" ht="16.5" thickTop="1" thickBot="1" x14ac:dyDescent="0.3">
      <c r="B61" s="166" t="s">
        <v>376</v>
      </c>
      <c r="C61" s="167"/>
      <c r="D61" s="83" t="s">
        <v>520</v>
      </c>
      <c r="G61" s="65" t="s">
        <v>465</v>
      </c>
      <c r="H61" s="138">
        <f>5/5</f>
        <v>1</v>
      </c>
      <c r="I61" s="19" t="s">
        <v>500</v>
      </c>
      <c r="J61" s="133">
        <f>9/12</f>
        <v>0.75</v>
      </c>
      <c r="K61" s="99">
        <v>5</v>
      </c>
      <c r="L61" s="99">
        <v>0</v>
      </c>
      <c r="M61" s="100">
        <v>9</v>
      </c>
      <c r="N61" s="100">
        <v>3</v>
      </c>
      <c r="O61" s="101">
        <f t="shared" si="11"/>
        <v>4.117647058823529</v>
      </c>
      <c r="P61" s="101">
        <f t="shared" si="12"/>
        <v>0.88235294117647067</v>
      </c>
      <c r="Q61" s="102">
        <f t="shared" si="13"/>
        <v>9.882352941176471</v>
      </c>
      <c r="R61" s="102">
        <f t="shared" si="14"/>
        <v>2.1176470588235294</v>
      </c>
      <c r="T61" s="143">
        <f t="shared" si="15"/>
        <v>0.18907563025210103</v>
      </c>
      <c r="U61" s="143">
        <f t="shared" si="16"/>
        <v>0.88235294117647067</v>
      </c>
      <c r="V61" s="143">
        <f t="shared" si="17"/>
        <v>7.8781512605042084E-2</v>
      </c>
      <c r="W61" s="143">
        <f t="shared" si="18"/>
        <v>0.36764705882352938</v>
      </c>
      <c r="X61" s="153">
        <f t="shared" si="19"/>
        <v>1.5178571428571432</v>
      </c>
      <c r="Y61" s="145">
        <f t="shared" si="9"/>
        <v>3.8414588206941236</v>
      </c>
      <c r="Z61" s="143">
        <f t="shared" si="6"/>
        <v>3.5373845964625992</v>
      </c>
    </row>
    <row r="62" spans="2:26" ht="15.75" thickBot="1" x14ac:dyDescent="0.3">
      <c r="B62" s="168"/>
      <c r="C62" s="169"/>
      <c r="D62" s="83" t="s">
        <v>521</v>
      </c>
      <c r="G62" s="65" t="s">
        <v>343</v>
      </c>
      <c r="H62" s="138">
        <f>5/6</f>
        <v>0.83333333333333337</v>
      </c>
      <c r="I62" s="19" t="s">
        <v>528</v>
      </c>
      <c r="J62" s="133">
        <f>9/17</f>
        <v>0.52941176470588236</v>
      </c>
      <c r="K62" s="99">
        <v>5</v>
      </c>
      <c r="L62" s="99">
        <v>1</v>
      </c>
      <c r="M62" s="100">
        <v>9</v>
      </c>
      <c r="N62" s="100">
        <v>8</v>
      </c>
      <c r="O62" s="101">
        <f t="shared" si="11"/>
        <v>3.6521739130434785</v>
      </c>
      <c r="P62" s="101">
        <f t="shared" si="12"/>
        <v>2.347826086956522</v>
      </c>
      <c r="Q62" s="102">
        <f t="shared" si="13"/>
        <v>10.347826086956523</v>
      </c>
      <c r="R62" s="102">
        <f t="shared" si="14"/>
        <v>6.6521739130434785</v>
      </c>
      <c r="T62" s="143">
        <f t="shared" si="15"/>
        <v>0.49741200828157328</v>
      </c>
      <c r="U62" s="143">
        <f t="shared" si="16"/>
        <v>0.77375201288244777</v>
      </c>
      <c r="V62" s="143">
        <f t="shared" si="17"/>
        <v>0.17555717939349691</v>
      </c>
      <c r="W62" s="143">
        <f t="shared" si="18"/>
        <v>0.27308894572321674</v>
      </c>
      <c r="X62" s="153">
        <f t="shared" si="19"/>
        <v>1.7198101462807345</v>
      </c>
      <c r="Y62" s="145">
        <f t="shared" si="9"/>
        <v>3.8414588206941236</v>
      </c>
      <c r="Z62" s="143">
        <f t="shared" si="6"/>
        <v>3.5373845964625992</v>
      </c>
    </row>
    <row r="63" spans="2:26" ht="15.75" thickBot="1" x14ac:dyDescent="0.3">
      <c r="B63" s="168"/>
      <c r="C63" s="169"/>
      <c r="D63" s="83" t="s">
        <v>522</v>
      </c>
      <c r="G63" s="65" t="s">
        <v>525</v>
      </c>
      <c r="H63" s="138">
        <f>0/1</f>
        <v>0</v>
      </c>
      <c r="I63" s="19" t="s">
        <v>364</v>
      </c>
      <c r="J63" s="133">
        <f>1/10</f>
        <v>0.1</v>
      </c>
      <c r="K63" s="99">
        <v>0</v>
      </c>
      <c r="L63" s="99">
        <v>1</v>
      </c>
      <c r="M63" s="100">
        <v>1</v>
      </c>
      <c r="N63" s="100">
        <v>9</v>
      </c>
      <c r="O63" s="101">
        <f t="shared" si="11"/>
        <v>9.0909090909090912E-2</v>
      </c>
      <c r="P63" s="101">
        <f t="shared" si="12"/>
        <v>0.90909090909090906</v>
      </c>
      <c r="Q63" s="102">
        <f t="shared" si="13"/>
        <v>0.90909090909090917</v>
      </c>
      <c r="R63" s="102">
        <f t="shared" si="14"/>
        <v>9.0909090909090899</v>
      </c>
      <c r="T63" s="143">
        <f t="shared" si="15"/>
        <v>9.0909090909090912E-2</v>
      </c>
      <c r="U63" s="143">
        <f t="shared" si="16"/>
        <v>9.0909090909090974E-3</v>
      </c>
      <c r="V63" s="143">
        <f t="shared" si="17"/>
        <v>9.0909090909090731E-3</v>
      </c>
      <c r="W63" s="143">
        <f t="shared" si="18"/>
        <v>9.0909090909088979E-4</v>
      </c>
      <c r="X63" s="153">
        <f t="shared" si="19"/>
        <v>0.10999999999999996</v>
      </c>
      <c r="Y63" s="145">
        <f t="shared" si="9"/>
        <v>3.8414588206941236</v>
      </c>
      <c r="Z63" s="143">
        <f t="shared" si="6"/>
        <v>3.5373845964625992</v>
      </c>
    </row>
    <row r="64" spans="2:26" ht="15.75" thickBot="1" x14ac:dyDescent="0.3">
      <c r="B64" s="170"/>
      <c r="C64" s="171"/>
      <c r="D64" s="83" t="s">
        <v>523</v>
      </c>
      <c r="G64" s="65" t="s">
        <v>468</v>
      </c>
      <c r="H64" s="138">
        <f>0/3</f>
        <v>0</v>
      </c>
      <c r="I64" s="19" t="s">
        <v>492</v>
      </c>
      <c r="J64" s="133">
        <f>3/12</f>
        <v>0.25</v>
      </c>
      <c r="K64" s="99">
        <v>0</v>
      </c>
      <c r="L64" s="99">
        <v>3</v>
      </c>
      <c r="M64" s="100">
        <v>3</v>
      </c>
      <c r="N64" s="100">
        <v>9</v>
      </c>
      <c r="O64" s="101">
        <f t="shared" si="11"/>
        <v>0.60000000000000009</v>
      </c>
      <c r="P64" s="101">
        <f t="shared" si="12"/>
        <v>2.4000000000000004</v>
      </c>
      <c r="Q64" s="102">
        <f t="shared" si="13"/>
        <v>2.4000000000000004</v>
      </c>
      <c r="R64" s="102">
        <f t="shared" si="14"/>
        <v>9.6000000000000014</v>
      </c>
      <c r="T64" s="143">
        <f t="shared" si="15"/>
        <v>0.60000000000000009</v>
      </c>
      <c r="U64" s="143">
        <f t="shared" si="16"/>
        <v>0.1499999999999998</v>
      </c>
      <c r="V64" s="143">
        <f t="shared" si="17"/>
        <v>0.1499999999999998</v>
      </c>
      <c r="W64" s="143">
        <f t="shared" si="18"/>
        <v>3.7500000000000172E-2</v>
      </c>
      <c r="X64" s="153">
        <f t="shared" si="19"/>
        <v>0.93749999999999989</v>
      </c>
      <c r="Y64" s="145">
        <f t="shared" si="9"/>
        <v>3.8414588206941236</v>
      </c>
      <c r="Z64" s="143">
        <f t="shared" si="6"/>
        <v>3.5373845964625992</v>
      </c>
    </row>
    <row r="65" spans="2:26" ht="16.5" thickTop="1" thickBot="1" x14ac:dyDescent="0.3">
      <c r="B65" s="166" t="s">
        <v>390</v>
      </c>
      <c r="C65" s="167"/>
      <c r="D65" s="83" t="s">
        <v>524</v>
      </c>
      <c r="G65" s="65" t="s">
        <v>345</v>
      </c>
      <c r="H65" s="138">
        <v>0</v>
      </c>
      <c r="I65" s="19" t="s">
        <v>527</v>
      </c>
      <c r="J65" s="133">
        <f>4/7</f>
        <v>0.5714285714285714</v>
      </c>
      <c r="K65" s="99">
        <v>0</v>
      </c>
      <c r="L65" s="99">
        <v>5</v>
      </c>
      <c r="M65" s="100">
        <v>4</v>
      </c>
      <c r="N65" s="100">
        <v>3</v>
      </c>
      <c r="O65" s="101">
        <f t="shared" si="11"/>
        <v>1.6666666666666665</v>
      </c>
      <c r="P65" s="101">
        <f t="shared" si="12"/>
        <v>3.333333333333333</v>
      </c>
      <c r="Q65" s="102">
        <f t="shared" si="13"/>
        <v>2.333333333333333</v>
      </c>
      <c r="R65" s="102">
        <f t="shared" si="14"/>
        <v>4.6666666666666661</v>
      </c>
      <c r="T65" s="143">
        <f t="shared" si="15"/>
        <v>1.6666666666666665</v>
      </c>
      <c r="U65" s="143">
        <f t="shared" si="16"/>
        <v>0.83333333333333359</v>
      </c>
      <c r="V65" s="143">
        <f t="shared" si="17"/>
        <v>1.1904761904761909</v>
      </c>
      <c r="W65" s="143">
        <f t="shared" si="18"/>
        <v>0.5952380952380949</v>
      </c>
      <c r="X65" s="154">
        <f t="shared" si="19"/>
        <v>4.2857142857142856</v>
      </c>
      <c r="Y65" s="145">
        <f t="shared" si="9"/>
        <v>3.8414588206941236</v>
      </c>
      <c r="Z65" s="143">
        <f t="shared" si="6"/>
        <v>3.5373845964625992</v>
      </c>
    </row>
    <row r="66" spans="2:26" ht="15.75" thickBot="1" x14ac:dyDescent="0.3">
      <c r="B66" s="168"/>
      <c r="C66" s="169"/>
      <c r="D66" s="83" t="s">
        <v>392</v>
      </c>
      <c r="G66" s="65" t="s">
        <v>442</v>
      </c>
      <c r="H66" s="138">
        <f>3/3</f>
        <v>1</v>
      </c>
      <c r="I66" s="19" t="s">
        <v>526</v>
      </c>
      <c r="J66" s="133">
        <f>7/11</f>
        <v>0.63636363636363635</v>
      </c>
      <c r="K66" s="99">
        <v>3</v>
      </c>
      <c r="L66" s="99">
        <v>0</v>
      </c>
      <c r="M66" s="100">
        <v>7</v>
      </c>
      <c r="N66" s="100">
        <v>4</v>
      </c>
      <c r="O66" s="101">
        <f t="shared" si="11"/>
        <v>2.1428571428571428</v>
      </c>
      <c r="P66" s="101">
        <f t="shared" si="12"/>
        <v>0.8571428571428571</v>
      </c>
      <c r="Q66" s="102">
        <f t="shared" si="13"/>
        <v>7.8571428571428577</v>
      </c>
      <c r="R66" s="102">
        <f t="shared" si="14"/>
        <v>3.1428571428571428</v>
      </c>
      <c r="T66" s="143">
        <f t="shared" si="15"/>
        <v>0.34285714285714292</v>
      </c>
      <c r="U66" s="143">
        <f t="shared" si="16"/>
        <v>0.8571428571428571</v>
      </c>
      <c r="V66" s="143">
        <f t="shared" si="17"/>
        <v>9.3506493506493607E-2</v>
      </c>
      <c r="W66" s="143">
        <f t="shared" si="18"/>
        <v>0.23376623376623382</v>
      </c>
      <c r="X66" s="153">
        <f t="shared" si="19"/>
        <v>1.5272727272727273</v>
      </c>
      <c r="Y66" s="145">
        <f t="shared" si="9"/>
        <v>3.8414588206941236</v>
      </c>
      <c r="Z66" s="143">
        <f t="shared" si="6"/>
        <v>3.5373845964625992</v>
      </c>
    </row>
    <row r="67" spans="2:26" ht="15.75" thickBot="1" x14ac:dyDescent="0.3">
      <c r="B67" s="170"/>
      <c r="C67" s="171"/>
      <c r="D67" s="83" t="s">
        <v>393</v>
      </c>
      <c r="G67" s="65" t="s">
        <v>465</v>
      </c>
      <c r="H67" s="138">
        <f>5/5</f>
        <v>1</v>
      </c>
      <c r="I67" s="19" t="s">
        <v>476</v>
      </c>
      <c r="J67" s="133">
        <f>8/8</f>
        <v>1</v>
      </c>
      <c r="K67" s="99">
        <v>5</v>
      </c>
      <c r="L67" s="99">
        <v>0</v>
      </c>
      <c r="M67" s="100">
        <v>8</v>
      </c>
      <c r="N67" s="100">
        <v>0</v>
      </c>
      <c r="O67" s="101">
        <f t="shared" si="11"/>
        <v>5</v>
      </c>
      <c r="P67" s="101">
        <f t="shared" si="12"/>
        <v>0</v>
      </c>
      <c r="Q67" s="102">
        <f t="shared" si="13"/>
        <v>8</v>
      </c>
      <c r="R67" s="102">
        <f t="shared" si="14"/>
        <v>0</v>
      </c>
      <c r="T67" s="143">
        <f t="shared" si="15"/>
        <v>0</v>
      </c>
      <c r="U67" s="143" t="e">
        <f t="shared" si="16"/>
        <v>#DIV/0!</v>
      </c>
      <c r="V67" s="143">
        <f t="shared" si="17"/>
        <v>0</v>
      </c>
      <c r="W67" s="143" t="e">
        <f t="shared" si="18"/>
        <v>#DIV/0!</v>
      </c>
      <c r="X67" s="153" t="e">
        <f t="shared" si="19"/>
        <v>#DIV/0!</v>
      </c>
      <c r="Y67" s="145">
        <f t="shared" si="9"/>
        <v>3.8414588206941236</v>
      </c>
      <c r="Z67" s="143">
        <f t="shared" ref="Z67" si="20">CHIINV(0.06,1)</f>
        <v>3.5373845964625992</v>
      </c>
    </row>
    <row r="68" spans="2:26" ht="15.75" thickTop="1" x14ac:dyDescent="0.25">
      <c r="O68" s="115"/>
      <c r="P68" s="115"/>
      <c r="Q68" s="116"/>
      <c r="R68" s="116"/>
      <c r="S68" s="149"/>
      <c r="T68" s="150"/>
      <c r="U68" s="150"/>
      <c r="V68" s="150"/>
      <c r="W68" s="150"/>
      <c r="X68" s="150"/>
      <c r="Y68" s="150"/>
      <c r="Z68" s="143"/>
    </row>
    <row r="69" spans="2:26" ht="15.75" thickBot="1" x14ac:dyDescent="0.3">
      <c r="B69" s="238" t="s">
        <v>409</v>
      </c>
      <c r="C69" s="54" t="s">
        <v>432</v>
      </c>
      <c r="G69" s="65" t="s">
        <v>370</v>
      </c>
      <c r="H69" s="138">
        <f>5/9</f>
        <v>0.55555555555555558</v>
      </c>
      <c r="I69" s="19" t="s">
        <v>422</v>
      </c>
      <c r="J69" s="133">
        <f>5/24</f>
        <v>0.20833333333333334</v>
      </c>
      <c r="K69" s="99">
        <v>5</v>
      </c>
      <c r="L69" s="99">
        <v>4</v>
      </c>
      <c r="M69" s="100">
        <v>5</v>
      </c>
      <c r="N69" s="100">
        <v>19</v>
      </c>
      <c r="O69" s="108">
        <f t="shared" ref="O69:O78" si="21">((K69+M69)/(K69+L69+M69+N69))*(K69+L69)</f>
        <v>2.7272727272727275</v>
      </c>
      <c r="P69" s="108">
        <f t="shared" ref="P69:P78" si="22">((L69+N69)/(K69+L69+M69+N69))*(K69+L69)</f>
        <v>6.2727272727272734</v>
      </c>
      <c r="Q69" s="109">
        <f t="shared" ref="Q69:Q78" si="23">((K69+M69)/(K69+L69+M69+N69))*(M69+N69)</f>
        <v>7.2727272727272734</v>
      </c>
      <c r="R69" s="109">
        <f t="shared" ref="R69:R78" si="24">((L69+N69)/(K69+L69+M69+N69))*(M69+N69)</f>
        <v>16.727272727272727</v>
      </c>
      <c r="T69" s="143">
        <f t="shared" ref="T69:T78" si="25">((K69-O69)^2)/O69</f>
        <v>1.8939393939393931</v>
      </c>
      <c r="U69" s="143">
        <f t="shared" ref="U69:U78" si="26">((L69-P69)^2)/P69</f>
        <v>0.82345191040843257</v>
      </c>
      <c r="V69" s="143">
        <f t="shared" ref="V69:V78" si="27">((M69-Q69)^2)/Q69</f>
        <v>0.71022727272727304</v>
      </c>
      <c r="W69" s="143">
        <f t="shared" ref="W69:W78" si="28">((N69-R69)^2)/R69</f>
        <v>0.30879446640316227</v>
      </c>
      <c r="X69" s="151">
        <f t="shared" ref="X69:X78" si="29">SUM(T69:W69)</f>
        <v>3.7364130434782608</v>
      </c>
      <c r="Y69" s="152">
        <f>CHIINV(0.05,1)</f>
        <v>3.8414588206941236</v>
      </c>
      <c r="Z69" s="143">
        <f>CHIINV(0.06,1)</f>
        <v>3.5373845964625992</v>
      </c>
    </row>
    <row r="70" spans="2:26" ht="16.5" thickTop="1" thickBot="1" x14ac:dyDescent="0.3">
      <c r="B70" s="238"/>
      <c r="C70" s="55" t="s">
        <v>430</v>
      </c>
      <c r="G70" s="65" t="s">
        <v>421</v>
      </c>
      <c r="H70" s="138">
        <f>1/9</f>
        <v>0.1111111111111111</v>
      </c>
      <c r="I70" s="19" t="s">
        <v>424</v>
      </c>
      <c r="J70" s="133">
        <f>8/24</f>
        <v>0.33333333333333331</v>
      </c>
      <c r="K70" s="99">
        <v>1</v>
      </c>
      <c r="L70" s="99">
        <v>8</v>
      </c>
      <c r="M70" s="100">
        <v>8</v>
      </c>
      <c r="N70" s="100">
        <v>16</v>
      </c>
      <c r="O70" s="101">
        <f t="shared" si="21"/>
        <v>2.4545454545454541</v>
      </c>
      <c r="P70" s="101">
        <f t="shared" si="22"/>
        <v>6.5454545454545459</v>
      </c>
      <c r="Q70" s="102">
        <f t="shared" si="23"/>
        <v>6.545454545454545</v>
      </c>
      <c r="R70" s="102">
        <f t="shared" si="24"/>
        <v>17.454545454545453</v>
      </c>
      <c r="T70" s="143">
        <f t="shared" si="25"/>
        <v>0.86195286195286158</v>
      </c>
      <c r="U70" s="143">
        <f t="shared" si="26"/>
        <v>0.32323232323232304</v>
      </c>
      <c r="V70" s="143">
        <f t="shared" si="27"/>
        <v>0.32323232323232348</v>
      </c>
      <c r="W70" s="143">
        <f t="shared" si="28"/>
        <v>0.12121212121212099</v>
      </c>
      <c r="X70" s="153">
        <f t="shared" si="29"/>
        <v>1.6296296296296293</v>
      </c>
      <c r="Y70" s="145">
        <f t="shared" ref="Y70:Y78" si="30">CHIINV(0.05,1)</f>
        <v>3.8414588206941236</v>
      </c>
      <c r="Z70" s="143">
        <f t="shared" ref="Z70:Z78" si="31">CHIINV(0.06,1)</f>
        <v>3.5373845964625992</v>
      </c>
    </row>
    <row r="71" spans="2:26" ht="16.5" thickTop="1" thickBot="1" x14ac:dyDescent="0.3">
      <c r="B71" s="238"/>
      <c r="C71" s="54" t="s">
        <v>431</v>
      </c>
      <c r="G71" s="65" t="s">
        <v>420</v>
      </c>
      <c r="H71" s="138">
        <f>2/9</f>
        <v>0.22222222222222221</v>
      </c>
      <c r="I71" s="19" t="s">
        <v>425</v>
      </c>
      <c r="J71" s="133">
        <f>4/24</f>
        <v>0.16666666666666666</v>
      </c>
      <c r="K71" s="99">
        <v>2</v>
      </c>
      <c r="L71" s="99">
        <v>7</v>
      </c>
      <c r="M71" s="100">
        <v>4</v>
      </c>
      <c r="N71" s="100">
        <v>20</v>
      </c>
      <c r="O71" s="101">
        <f t="shared" si="21"/>
        <v>1.6363636363636365</v>
      </c>
      <c r="P71" s="101">
        <f t="shared" si="22"/>
        <v>7.3636363636363642</v>
      </c>
      <c r="Q71" s="102">
        <f t="shared" si="23"/>
        <v>4.3636363636363633</v>
      </c>
      <c r="R71" s="102">
        <f t="shared" si="24"/>
        <v>19.636363636363637</v>
      </c>
      <c r="T71" s="143">
        <f t="shared" si="25"/>
        <v>8.0808080808080759E-2</v>
      </c>
      <c r="U71" s="143">
        <f t="shared" si="26"/>
        <v>1.7957351290684681E-2</v>
      </c>
      <c r="V71" s="143">
        <f t="shared" si="27"/>
        <v>3.0303030303030248E-2</v>
      </c>
      <c r="W71" s="143">
        <f t="shared" si="28"/>
        <v>6.7340067340067216E-3</v>
      </c>
      <c r="X71" s="153">
        <f t="shared" si="29"/>
        <v>0.13580246913580243</v>
      </c>
      <c r="Y71" s="145">
        <f t="shared" si="30"/>
        <v>3.8414588206941236</v>
      </c>
      <c r="Z71" s="143">
        <f t="shared" si="31"/>
        <v>3.5373845964625992</v>
      </c>
    </row>
    <row r="72" spans="2:26" ht="16.5" thickTop="1" thickBot="1" x14ac:dyDescent="0.3">
      <c r="B72" s="238"/>
      <c r="C72" s="54" t="s">
        <v>410</v>
      </c>
      <c r="G72" s="65" t="s">
        <v>421</v>
      </c>
      <c r="H72" s="138">
        <f>1/9</f>
        <v>0.1111111111111111</v>
      </c>
      <c r="I72" s="19" t="s">
        <v>423</v>
      </c>
      <c r="J72" s="133">
        <f>7/24</f>
        <v>0.29166666666666669</v>
      </c>
      <c r="K72" s="99">
        <v>1</v>
      </c>
      <c r="L72" s="99">
        <v>8</v>
      </c>
      <c r="M72" s="100">
        <v>7</v>
      </c>
      <c r="N72" s="100">
        <v>17</v>
      </c>
      <c r="O72" s="101">
        <f t="shared" si="21"/>
        <v>2.1818181818181817</v>
      </c>
      <c r="P72" s="101">
        <f t="shared" si="22"/>
        <v>6.8181818181818183</v>
      </c>
      <c r="Q72" s="102">
        <f t="shared" si="23"/>
        <v>5.8181818181818183</v>
      </c>
      <c r="R72" s="102">
        <f t="shared" si="24"/>
        <v>18.18181818181818</v>
      </c>
      <c r="T72" s="143">
        <f t="shared" si="25"/>
        <v>0.64015151515151503</v>
      </c>
      <c r="U72" s="143">
        <f t="shared" si="26"/>
        <v>0.20484848484848478</v>
      </c>
      <c r="V72" s="143">
        <f t="shared" si="27"/>
        <v>0.24005681818181809</v>
      </c>
      <c r="W72" s="143">
        <f t="shared" si="28"/>
        <v>7.6818181818181577E-2</v>
      </c>
      <c r="X72" s="153">
        <f t="shared" si="29"/>
        <v>1.1618749999999995</v>
      </c>
      <c r="Y72" s="145">
        <f t="shared" si="30"/>
        <v>3.8414588206941236</v>
      </c>
      <c r="Z72" s="143">
        <f t="shared" si="31"/>
        <v>3.5373845964625992</v>
      </c>
    </row>
    <row r="73" spans="2:26" ht="16.5" thickTop="1" thickBot="1" x14ac:dyDescent="0.3">
      <c r="B73" s="236" t="s">
        <v>408</v>
      </c>
      <c r="C73" s="103" t="s">
        <v>412</v>
      </c>
      <c r="G73" s="65" t="s">
        <v>445</v>
      </c>
      <c r="H73" s="138">
        <f>9/11</f>
        <v>0.81818181818181823</v>
      </c>
      <c r="I73" s="19" t="s">
        <v>348</v>
      </c>
      <c r="J73" s="133">
        <f>14/26</f>
        <v>0.53846153846153844</v>
      </c>
      <c r="K73" s="99">
        <v>9</v>
      </c>
      <c r="L73" s="99">
        <v>2</v>
      </c>
      <c r="M73" s="100">
        <v>14</v>
      </c>
      <c r="N73" s="100">
        <v>12</v>
      </c>
      <c r="O73" s="101">
        <f t="shared" si="21"/>
        <v>6.8378378378378377</v>
      </c>
      <c r="P73" s="101">
        <f t="shared" si="22"/>
        <v>4.1621621621621623</v>
      </c>
      <c r="Q73" s="102">
        <f t="shared" si="23"/>
        <v>16.162162162162161</v>
      </c>
      <c r="R73" s="102">
        <f t="shared" si="24"/>
        <v>9.8378378378378386</v>
      </c>
      <c r="T73" s="143">
        <f t="shared" si="25"/>
        <v>0.68368764020937944</v>
      </c>
      <c r="U73" s="143">
        <f t="shared" si="26"/>
        <v>1.1232011232011232</v>
      </c>
      <c r="V73" s="143">
        <f t="shared" si="27"/>
        <v>0.28925246316550646</v>
      </c>
      <c r="W73" s="143">
        <f t="shared" si="28"/>
        <v>0.47520047520047487</v>
      </c>
      <c r="X73" s="153">
        <f t="shared" si="29"/>
        <v>2.5713417017764839</v>
      </c>
      <c r="Y73" s="145">
        <f t="shared" si="30"/>
        <v>3.8414588206941236</v>
      </c>
      <c r="Z73" s="143">
        <f t="shared" si="31"/>
        <v>3.5373845964625992</v>
      </c>
    </row>
    <row r="74" spans="2:26" ht="16.5" thickTop="1" thickBot="1" x14ac:dyDescent="0.3">
      <c r="B74" s="236"/>
      <c r="C74" s="103" t="s">
        <v>414</v>
      </c>
      <c r="G74" s="65" t="s">
        <v>426</v>
      </c>
      <c r="H74" s="138">
        <f>2/11</f>
        <v>0.18181818181818182</v>
      </c>
      <c r="I74" s="19" t="s">
        <v>428</v>
      </c>
      <c r="J74" s="133">
        <f>8/26</f>
        <v>0.30769230769230771</v>
      </c>
      <c r="K74" s="99">
        <v>2</v>
      </c>
      <c r="L74" s="99">
        <v>9</v>
      </c>
      <c r="M74" s="100">
        <v>8</v>
      </c>
      <c r="N74" s="100">
        <v>18</v>
      </c>
      <c r="O74" s="101">
        <f t="shared" si="21"/>
        <v>2.9729729729729732</v>
      </c>
      <c r="P74" s="101">
        <f t="shared" si="22"/>
        <v>8.0270270270270263</v>
      </c>
      <c r="Q74" s="102">
        <f t="shared" si="23"/>
        <v>7.0270270270270272</v>
      </c>
      <c r="R74" s="102">
        <f t="shared" si="24"/>
        <v>18.972972972972972</v>
      </c>
      <c r="T74" s="143">
        <f t="shared" si="25"/>
        <v>0.3184275184275186</v>
      </c>
      <c r="U74" s="143">
        <f t="shared" si="26"/>
        <v>0.11793611793611812</v>
      </c>
      <c r="V74" s="143">
        <f t="shared" si="27"/>
        <v>0.13471933471933467</v>
      </c>
      <c r="W74" s="143">
        <f t="shared" si="28"/>
        <v>4.9896049896049795E-2</v>
      </c>
      <c r="X74" s="153">
        <f t="shared" si="29"/>
        <v>0.62097902097902125</v>
      </c>
      <c r="Y74" s="145">
        <f t="shared" si="30"/>
        <v>3.8414588206941236</v>
      </c>
      <c r="Z74" s="143">
        <f t="shared" si="31"/>
        <v>3.5373845964625992</v>
      </c>
    </row>
    <row r="75" spans="2:26" ht="16.5" thickTop="1" thickBot="1" x14ac:dyDescent="0.3">
      <c r="B75" s="236"/>
      <c r="C75" s="103" t="s">
        <v>413</v>
      </c>
      <c r="G75" s="65" t="s">
        <v>427</v>
      </c>
      <c r="H75" s="138">
        <f>0/11</f>
        <v>0</v>
      </c>
      <c r="I75" s="19" t="s">
        <v>429</v>
      </c>
      <c r="J75" s="133">
        <f>4/26</f>
        <v>0.15384615384615385</v>
      </c>
      <c r="K75" s="99">
        <v>0</v>
      </c>
      <c r="L75" s="99">
        <v>11</v>
      </c>
      <c r="M75" s="100">
        <v>4</v>
      </c>
      <c r="N75" s="100">
        <v>22</v>
      </c>
      <c r="O75" s="101">
        <f t="shared" si="21"/>
        <v>1.1891891891891893</v>
      </c>
      <c r="P75" s="101">
        <f t="shared" si="22"/>
        <v>9.8108108108108105</v>
      </c>
      <c r="Q75" s="102">
        <f t="shared" si="23"/>
        <v>2.810810810810811</v>
      </c>
      <c r="R75" s="102">
        <f t="shared" si="24"/>
        <v>23.189189189189189</v>
      </c>
      <c r="T75" s="143">
        <f t="shared" si="25"/>
        <v>1.1891891891891893</v>
      </c>
      <c r="U75" s="143">
        <f t="shared" si="26"/>
        <v>0.14414414414414423</v>
      </c>
      <c r="V75" s="143">
        <f t="shared" si="27"/>
        <v>0.50311850311850292</v>
      </c>
      <c r="W75" s="143">
        <f t="shared" si="28"/>
        <v>6.0984060984061013E-2</v>
      </c>
      <c r="X75" s="155">
        <f t="shared" si="29"/>
        <v>1.8974358974358976</v>
      </c>
      <c r="Y75" s="148">
        <f t="shared" si="30"/>
        <v>3.8414588206941236</v>
      </c>
      <c r="Z75" s="143">
        <f t="shared" si="31"/>
        <v>3.5373845964625992</v>
      </c>
    </row>
    <row r="76" spans="2:26" ht="15.75" thickTop="1" x14ac:dyDescent="0.25">
      <c r="O76" s="101" t="e">
        <f t="shared" si="21"/>
        <v>#DIV/0!</v>
      </c>
      <c r="P76" s="101" t="e">
        <f t="shared" si="22"/>
        <v>#DIV/0!</v>
      </c>
      <c r="Q76" s="102" t="e">
        <f t="shared" si="23"/>
        <v>#DIV/0!</v>
      </c>
      <c r="R76" s="102" t="e">
        <f t="shared" si="24"/>
        <v>#DIV/0!</v>
      </c>
      <c r="T76" s="143" t="e">
        <f t="shared" si="25"/>
        <v>#DIV/0!</v>
      </c>
      <c r="U76" s="143" t="e">
        <f t="shared" si="26"/>
        <v>#DIV/0!</v>
      </c>
      <c r="V76" s="143" t="e">
        <f t="shared" si="27"/>
        <v>#DIV/0!</v>
      </c>
      <c r="W76" s="143" t="e">
        <f t="shared" si="28"/>
        <v>#DIV/0!</v>
      </c>
      <c r="X76" s="155" t="e">
        <f t="shared" si="29"/>
        <v>#DIV/0!</v>
      </c>
      <c r="Y76" s="148">
        <f t="shared" si="30"/>
        <v>3.8414588206941236</v>
      </c>
      <c r="Z76" s="143">
        <f t="shared" si="31"/>
        <v>3.5373845964625992</v>
      </c>
    </row>
    <row r="77" spans="2:26" x14ac:dyDescent="0.25">
      <c r="B77" s="235" t="s">
        <v>554</v>
      </c>
      <c r="C77" s="235"/>
      <c r="D77" s="235"/>
      <c r="E77" s="50" t="s">
        <v>555</v>
      </c>
      <c r="F77" s="50"/>
      <c r="G77" s="118" t="s">
        <v>514</v>
      </c>
      <c r="H77" s="159">
        <f>10/12</f>
        <v>0.83333333333333337</v>
      </c>
      <c r="I77" s="158" t="s">
        <v>557</v>
      </c>
      <c r="J77" s="159">
        <f>26/30</f>
        <v>0.8666666666666667</v>
      </c>
      <c r="K77" s="50">
        <v>10</v>
      </c>
      <c r="L77" s="50">
        <v>2</v>
      </c>
      <c r="M77" s="50">
        <v>26</v>
      </c>
      <c r="N77" s="50">
        <v>4</v>
      </c>
      <c r="O77" s="101">
        <f t="shared" si="21"/>
        <v>10.285714285714285</v>
      </c>
      <c r="P77" s="101">
        <f t="shared" si="22"/>
        <v>1.7142857142857142</v>
      </c>
      <c r="Q77" s="102">
        <f t="shared" si="23"/>
        <v>25.714285714285712</v>
      </c>
      <c r="R77" s="102">
        <f t="shared" si="24"/>
        <v>4.2857142857142856</v>
      </c>
      <c r="T77" s="143">
        <f t="shared" si="25"/>
        <v>7.9365079365078806E-3</v>
      </c>
      <c r="U77" s="143">
        <f t="shared" si="26"/>
        <v>4.7619047619047651E-2</v>
      </c>
      <c r="V77" s="143">
        <f t="shared" si="27"/>
        <v>3.1746031746032314E-3</v>
      </c>
      <c r="W77" s="143">
        <f t="shared" si="28"/>
        <v>1.9047619047619032E-2</v>
      </c>
      <c r="X77" s="155">
        <f t="shared" si="29"/>
        <v>7.7777777777777793E-2</v>
      </c>
      <c r="Y77" s="148">
        <f t="shared" si="30"/>
        <v>3.8414588206941236</v>
      </c>
      <c r="Z77" s="143">
        <f t="shared" si="31"/>
        <v>3.5373845964625992</v>
      </c>
    </row>
    <row r="78" spans="2:26" x14ac:dyDescent="0.25">
      <c r="B78" s="235"/>
      <c r="C78" s="235"/>
      <c r="D78" s="235"/>
      <c r="E78" s="50" t="s">
        <v>556</v>
      </c>
      <c r="F78" s="50"/>
      <c r="G78" s="118" t="s">
        <v>529</v>
      </c>
      <c r="H78" s="159">
        <f>2/12</f>
        <v>0.16666666666666666</v>
      </c>
      <c r="I78" s="118" t="s">
        <v>558</v>
      </c>
      <c r="J78" s="159">
        <f>4/30</f>
        <v>0.13333333333333333</v>
      </c>
      <c r="K78" s="50">
        <v>2</v>
      </c>
      <c r="L78" s="50">
        <v>10</v>
      </c>
      <c r="M78" s="50">
        <v>4</v>
      </c>
      <c r="N78" s="50">
        <v>26</v>
      </c>
      <c r="O78" s="101">
        <f t="shared" si="21"/>
        <v>1.7142857142857142</v>
      </c>
      <c r="P78" s="101">
        <f t="shared" si="22"/>
        <v>10.285714285714285</v>
      </c>
      <c r="Q78" s="102">
        <f t="shared" si="23"/>
        <v>4.2857142857142856</v>
      </c>
      <c r="R78" s="102">
        <f t="shared" si="24"/>
        <v>25.714285714285712</v>
      </c>
      <c r="T78" s="143">
        <f t="shared" si="25"/>
        <v>4.7619047619047651E-2</v>
      </c>
      <c r="U78" s="143">
        <f t="shared" si="26"/>
        <v>7.9365079365078806E-3</v>
      </c>
      <c r="V78" s="143">
        <f t="shared" si="27"/>
        <v>1.9047619047619032E-2</v>
      </c>
      <c r="W78" s="143">
        <f t="shared" si="28"/>
        <v>3.1746031746032314E-3</v>
      </c>
      <c r="X78" s="155">
        <f t="shared" si="29"/>
        <v>7.7777777777777793E-2</v>
      </c>
      <c r="Y78" s="148">
        <f t="shared" si="30"/>
        <v>3.8414588206941236</v>
      </c>
      <c r="Z78" s="143">
        <f t="shared" si="31"/>
        <v>3.5373845964625992</v>
      </c>
    </row>
    <row r="79" spans="2:26" x14ac:dyDescent="0.25">
      <c r="B79" s="50"/>
      <c r="C79" s="50"/>
      <c r="D79" s="50"/>
      <c r="E79" s="50"/>
      <c r="F79" s="50"/>
      <c r="G79" s="50"/>
      <c r="H79" s="159"/>
      <c r="I79" s="50"/>
      <c r="J79" s="159"/>
      <c r="K79" s="50"/>
      <c r="L79" s="50"/>
      <c r="M79" s="50"/>
      <c r="N79" s="50"/>
      <c r="O79" s="50"/>
      <c r="P79" s="50"/>
      <c r="Q79" s="50"/>
      <c r="R79" s="50"/>
    </row>
    <row r="80" spans="2:26" x14ac:dyDescent="0.25">
      <c r="B80" s="50"/>
      <c r="C80" s="50"/>
      <c r="D80" s="50"/>
      <c r="E80" s="50"/>
      <c r="F80" s="50"/>
      <c r="G80" s="50"/>
      <c r="H80" s="159"/>
      <c r="I80" s="50"/>
      <c r="J80" s="159"/>
      <c r="K80" s="50"/>
      <c r="L80" s="50"/>
      <c r="M80" s="50"/>
      <c r="N80" s="50"/>
      <c r="O80" s="50"/>
      <c r="P80" s="50"/>
      <c r="Q80" s="50"/>
      <c r="R80" s="50"/>
    </row>
    <row r="81" spans="2:18" x14ac:dyDescent="0.25">
      <c r="B81" s="50"/>
      <c r="C81" s="50"/>
      <c r="D81" s="50"/>
      <c r="E81" s="50"/>
      <c r="F81" s="50"/>
      <c r="G81" s="50"/>
      <c r="H81" s="159"/>
      <c r="I81" s="50"/>
      <c r="J81" s="159"/>
      <c r="K81" s="50"/>
      <c r="L81" s="50"/>
      <c r="M81" s="50"/>
      <c r="N81" s="50"/>
      <c r="O81" s="50"/>
      <c r="P81" s="50"/>
      <c r="Q81" s="50"/>
      <c r="R81" s="50"/>
    </row>
    <row r="82" spans="2:18" x14ac:dyDescent="0.25">
      <c r="B82" s="50"/>
      <c r="C82" s="50"/>
      <c r="D82" s="50"/>
      <c r="E82" s="50"/>
      <c r="F82" s="50"/>
      <c r="G82" s="50"/>
      <c r="H82" s="159"/>
      <c r="I82" s="50"/>
      <c r="J82" s="159"/>
      <c r="K82" s="50"/>
      <c r="L82" s="50"/>
      <c r="M82" s="50"/>
      <c r="N82" s="50"/>
      <c r="O82" s="50"/>
      <c r="P82" s="50"/>
      <c r="Q82" s="50"/>
      <c r="R82" s="50"/>
    </row>
    <row r="83" spans="2:18" x14ac:dyDescent="0.25">
      <c r="B83" s="50"/>
      <c r="C83" s="50"/>
      <c r="D83" s="50"/>
      <c r="E83" s="50"/>
      <c r="F83" s="50"/>
      <c r="G83" s="50"/>
      <c r="H83" s="159"/>
      <c r="I83" s="50"/>
      <c r="J83" s="159"/>
      <c r="K83" s="50"/>
      <c r="L83" s="50"/>
      <c r="M83" s="50"/>
      <c r="N83" s="50"/>
      <c r="O83" s="50"/>
      <c r="P83" s="50"/>
      <c r="Q83" s="50"/>
      <c r="R83" s="50"/>
    </row>
    <row r="84" spans="2:18" x14ac:dyDescent="0.25">
      <c r="B84" s="50"/>
      <c r="C84" s="50"/>
      <c r="D84" s="50"/>
      <c r="E84" s="50"/>
      <c r="F84" s="50"/>
      <c r="G84" s="50"/>
      <c r="H84" s="159"/>
      <c r="I84" s="50"/>
      <c r="J84" s="159"/>
      <c r="K84" s="50"/>
      <c r="L84" s="50"/>
      <c r="M84" s="50"/>
      <c r="N84" s="50"/>
      <c r="O84" s="50"/>
      <c r="P84" s="50"/>
      <c r="Q84" s="50"/>
      <c r="R84" s="50"/>
    </row>
    <row r="85" spans="2:18" x14ac:dyDescent="0.25">
      <c r="B85" s="50"/>
      <c r="C85" s="50"/>
      <c r="D85" s="50"/>
      <c r="E85" s="50"/>
      <c r="F85" s="50"/>
      <c r="G85" s="50"/>
      <c r="H85" s="159"/>
      <c r="I85" s="50"/>
      <c r="J85" s="159"/>
      <c r="K85" s="50"/>
      <c r="L85" s="50"/>
      <c r="M85" s="50"/>
      <c r="N85" s="50"/>
      <c r="O85" s="50"/>
      <c r="P85" s="50"/>
      <c r="Q85" s="50"/>
      <c r="R85" s="50"/>
    </row>
    <row r="86" spans="2:18" x14ac:dyDescent="0.25">
      <c r="B86" s="50"/>
      <c r="C86" s="50"/>
      <c r="D86" s="50"/>
      <c r="E86" s="50"/>
      <c r="F86" s="50"/>
      <c r="G86" s="50"/>
      <c r="H86" s="159"/>
      <c r="I86" s="50"/>
      <c r="J86" s="159"/>
      <c r="K86" s="50"/>
      <c r="L86" s="50"/>
      <c r="M86" s="50"/>
      <c r="N86" s="50"/>
      <c r="O86" s="50"/>
      <c r="P86" s="50"/>
      <c r="Q86" s="50"/>
      <c r="R86" s="50"/>
    </row>
    <row r="87" spans="2:18" x14ac:dyDescent="0.25">
      <c r="B87" s="50"/>
      <c r="C87" s="50"/>
      <c r="D87" s="50"/>
      <c r="E87" s="50"/>
      <c r="F87" s="50"/>
      <c r="G87" s="50"/>
      <c r="H87" s="159"/>
      <c r="I87" s="50"/>
      <c r="J87" s="159"/>
      <c r="K87" s="50"/>
      <c r="L87" s="50"/>
      <c r="M87" s="50"/>
      <c r="N87" s="50"/>
      <c r="O87" s="50"/>
      <c r="P87" s="50"/>
      <c r="Q87" s="50"/>
      <c r="R87" s="50"/>
    </row>
    <row r="88" spans="2:18" x14ac:dyDescent="0.25">
      <c r="B88" s="50"/>
      <c r="C88" s="50"/>
      <c r="D88" s="50"/>
      <c r="E88" s="50"/>
      <c r="F88" s="50"/>
      <c r="G88" s="50"/>
      <c r="H88" s="159"/>
      <c r="I88" s="50"/>
      <c r="J88" s="159"/>
      <c r="K88" s="50"/>
      <c r="L88" s="50"/>
      <c r="M88" s="50"/>
      <c r="N88" s="50"/>
      <c r="O88" s="50"/>
      <c r="P88" s="50"/>
      <c r="Q88" s="50"/>
      <c r="R88" s="50"/>
    </row>
    <row r="89" spans="2:18" x14ac:dyDescent="0.25">
      <c r="B89" s="50"/>
      <c r="C89" s="50"/>
      <c r="D89" s="50"/>
      <c r="E89" s="50"/>
      <c r="F89" s="50"/>
      <c r="G89" s="50"/>
      <c r="H89" s="159"/>
      <c r="I89" s="50"/>
      <c r="J89" s="159"/>
      <c r="K89" s="50"/>
      <c r="L89" s="50"/>
      <c r="M89" s="50"/>
      <c r="N89" s="50"/>
      <c r="O89" s="50"/>
      <c r="P89" s="50"/>
      <c r="Q89" s="50"/>
      <c r="R89" s="50"/>
    </row>
  </sheetData>
  <mergeCells count="33">
    <mergeCell ref="B69:B72"/>
    <mergeCell ref="K8:N8"/>
    <mergeCell ref="Z8:Z9"/>
    <mergeCell ref="B77:D78"/>
    <mergeCell ref="B73:B75"/>
    <mergeCell ref="C39:D39"/>
    <mergeCell ref="C40:C41"/>
    <mergeCell ref="B45:C47"/>
    <mergeCell ref="B65:C67"/>
    <mergeCell ref="B49:C50"/>
    <mergeCell ref="B51:C53"/>
    <mergeCell ref="B54:C59"/>
    <mergeCell ref="B60:C60"/>
    <mergeCell ref="B61:C64"/>
    <mergeCell ref="O8:R8"/>
    <mergeCell ref="B10:C16"/>
    <mergeCell ref="X8:X9"/>
    <mergeCell ref="I8:J8"/>
    <mergeCell ref="Y8:Y9"/>
    <mergeCell ref="B17:B44"/>
    <mergeCell ref="C17:C20"/>
    <mergeCell ref="C21:C23"/>
    <mergeCell ref="C25:C26"/>
    <mergeCell ref="C27:C28"/>
    <mergeCell ref="C29:C31"/>
    <mergeCell ref="C32:C33"/>
    <mergeCell ref="C34:C36"/>
    <mergeCell ref="C37:D37"/>
    <mergeCell ref="C38:D38"/>
    <mergeCell ref="B8:C9"/>
    <mergeCell ref="D8:D9"/>
    <mergeCell ref="E8:F8"/>
    <mergeCell ref="G8:H8"/>
  </mergeCells>
  <conditionalFormatting sqref="B4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0:X78">
    <cfRule type="cellIs" dxfId="0" priority="1" operator="greaterThan">
      <formula>$Y$10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Data</vt:lpstr>
      <vt:lpstr>HP vs GT</vt:lpstr>
      <vt:lpstr>Données ind Sexe genre</vt:lpstr>
      <vt:lpstr>Facteurs risque preventifs</vt:lpstr>
      <vt:lpstr>Tableau SC et Ex.Cl</vt:lpstr>
      <vt:lpstr>Caractérisques pâture</vt:lpstr>
      <vt:lpstr>Chi2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Votion Dominique</dc:creator>
  <cp:lastModifiedBy>clementine nedey</cp:lastModifiedBy>
  <dcterms:created xsi:type="dcterms:W3CDTF">2020-02-18T08:28:50Z</dcterms:created>
  <dcterms:modified xsi:type="dcterms:W3CDTF">2020-06-19T11:03:41Z</dcterms:modified>
</cp:coreProperties>
</file>